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DC16F7A-DC41-4954-84AA-6C01977FCA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5" i="1" l="1"/>
  <c r="F175" i="1" s="1"/>
  <c r="G175" i="1" s="1"/>
  <c r="K175" i="1" s="1"/>
  <c r="Q175" i="1"/>
  <c r="E174" i="1"/>
  <c r="F174" i="1" s="1"/>
  <c r="G174" i="1" s="1"/>
  <c r="K174" i="1" s="1"/>
  <c r="Q174" i="1"/>
  <c r="F14" i="1"/>
  <c r="E172" i="1"/>
  <c r="F172" i="1" s="1"/>
  <c r="G172" i="1" s="1"/>
  <c r="K172" i="1" s="1"/>
  <c r="Q172" i="1"/>
  <c r="E173" i="1"/>
  <c r="F173" i="1" s="1"/>
  <c r="G173" i="1" s="1"/>
  <c r="K173" i="1" s="1"/>
  <c r="Q173" i="1"/>
  <c r="Q170" i="1"/>
  <c r="Q171" i="1"/>
  <c r="Q168" i="1"/>
  <c r="E169" i="1"/>
  <c r="F169" i="1" s="1"/>
  <c r="G169" i="1" s="1"/>
  <c r="K169" i="1" s="1"/>
  <c r="Q169" i="1"/>
  <c r="C7" i="1"/>
  <c r="E170" i="1" s="1"/>
  <c r="F170" i="1" s="1"/>
  <c r="G170" i="1" s="1"/>
  <c r="K170" i="1" s="1"/>
  <c r="C8" i="1"/>
  <c r="C9" i="1"/>
  <c r="D9" i="1"/>
  <c r="C17" i="1"/>
  <c r="Q21" i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Q27" i="1"/>
  <c r="E28" i="1"/>
  <c r="F28" i="1" s="1"/>
  <c r="G28" i="1" s="1"/>
  <c r="H28" i="1" s="1"/>
  <c r="Q28" i="1"/>
  <c r="Q29" i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Q34" i="1"/>
  <c r="Q35" i="1"/>
  <c r="Q36" i="1"/>
  <c r="Q37" i="1"/>
  <c r="E38" i="1"/>
  <c r="F38" i="1" s="1"/>
  <c r="G38" i="1" s="1"/>
  <c r="H38" i="1" s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Q49" i="1"/>
  <c r="E50" i="1"/>
  <c r="F50" i="1" s="1"/>
  <c r="G50" i="1" s="1"/>
  <c r="H50" i="1" s="1"/>
  <c r="Q50" i="1"/>
  <c r="Q51" i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Q56" i="1"/>
  <c r="Q57" i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Q61" i="1"/>
  <c r="Q62" i="1"/>
  <c r="E63" i="1"/>
  <c r="F63" i="1" s="1"/>
  <c r="G63" i="1" s="1"/>
  <c r="H63" i="1" s="1"/>
  <c r="Q63" i="1"/>
  <c r="Q64" i="1"/>
  <c r="E65" i="1"/>
  <c r="E83" i="2" s="1"/>
  <c r="Q65" i="1"/>
  <c r="E66" i="1"/>
  <c r="F66" i="1" s="1"/>
  <c r="G66" i="1" s="1"/>
  <c r="H66" i="1" s="1"/>
  <c r="Q66" i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Q70" i="1"/>
  <c r="Q71" i="1"/>
  <c r="Q72" i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Q77" i="1"/>
  <c r="Q78" i="1"/>
  <c r="Q79" i="1"/>
  <c r="E80" i="1"/>
  <c r="F80" i="1" s="1"/>
  <c r="G80" i="1" s="1"/>
  <c r="H80" i="1" s="1"/>
  <c r="Q80" i="1"/>
  <c r="E81" i="1"/>
  <c r="E46" i="2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Q87" i="1"/>
  <c r="Q88" i="1"/>
  <c r="E89" i="1"/>
  <c r="E94" i="2" s="1"/>
  <c r="Q89" i="1"/>
  <c r="Q90" i="1"/>
  <c r="E91" i="1"/>
  <c r="F91" i="1" s="1"/>
  <c r="G91" i="1" s="1"/>
  <c r="H91" i="1" s="1"/>
  <c r="Q91" i="1"/>
  <c r="E92" i="1"/>
  <c r="F92" i="1"/>
  <c r="G92" i="1" s="1"/>
  <c r="H92" i="1" s="1"/>
  <c r="Q92" i="1"/>
  <c r="Q93" i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Q101" i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E110" i="2" s="1"/>
  <c r="Q105" i="1"/>
  <c r="Q106" i="1"/>
  <c r="E107" i="1"/>
  <c r="F107" i="1" s="1"/>
  <c r="G107" i="1" s="1"/>
  <c r="H107" i="1" s="1"/>
  <c r="Q107" i="1"/>
  <c r="E108" i="1"/>
  <c r="F108" i="1"/>
  <c r="G108" i="1" s="1"/>
  <c r="H108" i="1" s="1"/>
  <c r="Q108" i="1"/>
  <c r="Q109" i="1"/>
  <c r="E110" i="1"/>
  <c r="F110" i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E118" i="2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 s="1"/>
  <c r="G120" i="1" s="1"/>
  <c r="H120" i="1" s="1"/>
  <c r="Q120" i="1"/>
  <c r="E121" i="1"/>
  <c r="F121" i="1" s="1"/>
  <c r="G121" i="1" s="1"/>
  <c r="H121" i="1" s="1"/>
  <c r="Q121" i="1"/>
  <c r="E122" i="1"/>
  <c r="E125" i="2" s="1"/>
  <c r="F122" i="1"/>
  <c r="G122" i="1" s="1"/>
  <c r="H122" i="1" s="1"/>
  <c r="Q122" i="1"/>
  <c r="E123" i="1"/>
  <c r="F123" i="1" s="1"/>
  <c r="G123" i="1" s="1"/>
  <c r="H123" i="1" s="1"/>
  <c r="Q123" i="1"/>
  <c r="E124" i="1"/>
  <c r="F124" i="1"/>
  <c r="G124" i="1" s="1"/>
  <c r="H124" i="1" s="1"/>
  <c r="Q124" i="1"/>
  <c r="E125" i="1"/>
  <c r="E52" i="2" s="1"/>
  <c r="F125" i="1"/>
  <c r="G125" i="1" s="1"/>
  <c r="H125" i="1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K128" i="1" s="1"/>
  <c r="Q128" i="1"/>
  <c r="E129" i="1"/>
  <c r="E129" i="2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I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J135" i="1" s="1"/>
  <c r="Q135" i="1"/>
  <c r="E136" i="1"/>
  <c r="F136" i="1" s="1"/>
  <c r="G136" i="1" s="1"/>
  <c r="K136" i="1" s="1"/>
  <c r="Q136" i="1"/>
  <c r="E137" i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/>
  <c r="G141" i="1" s="1"/>
  <c r="K141" i="1" s="1"/>
  <c r="Q141" i="1"/>
  <c r="E142" i="1"/>
  <c r="F142" i="1"/>
  <c r="G142" i="1" s="1"/>
  <c r="J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Q145" i="1"/>
  <c r="E146" i="1"/>
  <c r="F146" i="1" s="1"/>
  <c r="G146" i="1" s="1"/>
  <c r="K146" i="1" s="1"/>
  <c r="Q146" i="1"/>
  <c r="E147" i="1"/>
  <c r="F147" i="1" s="1"/>
  <c r="G147" i="1" s="1"/>
  <c r="J147" i="1" s="1"/>
  <c r="Q147" i="1"/>
  <c r="E148" i="1"/>
  <c r="F148" i="1" s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J151" i="1" s="1"/>
  <c r="Q151" i="1"/>
  <c r="E152" i="1"/>
  <c r="F152" i="1" s="1"/>
  <c r="G152" i="1" s="1"/>
  <c r="K152" i="1" s="1"/>
  <c r="Q152" i="1"/>
  <c r="E153" i="1"/>
  <c r="F153" i="1" s="1"/>
  <c r="G153" i="1" s="1"/>
  <c r="J153" i="1" s="1"/>
  <c r="Q153" i="1"/>
  <c r="E154" i="1"/>
  <c r="F154" i="1"/>
  <c r="G154" i="1" s="1"/>
  <c r="K154" i="1" s="1"/>
  <c r="Q154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B13" i="2"/>
  <c r="C13" i="2"/>
  <c r="D13" i="2"/>
  <c r="G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D21" i="2"/>
  <c r="G21" i="2"/>
  <c r="H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E31" i="2"/>
  <c r="D31" i="2"/>
  <c r="G31" i="2"/>
  <c r="H31" i="2"/>
  <c r="B31" i="2"/>
  <c r="A32" i="2"/>
  <c r="B32" i="2"/>
  <c r="D32" i="2"/>
  <c r="E32" i="2"/>
  <c r="G32" i="2"/>
  <c r="C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E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E37" i="2"/>
  <c r="D37" i="2"/>
  <c r="G37" i="2"/>
  <c r="H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G48" i="2"/>
  <c r="C48" i="2"/>
  <c r="H48" i="2"/>
  <c r="B48" i="2"/>
  <c r="A49" i="2"/>
  <c r="B49" i="2"/>
  <c r="C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E51" i="2"/>
  <c r="H51" i="2"/>
  <c r="A52" i="2"/>
  <c r="D52" i="2"/>
  <c r="G52" i="2"/>
  <c r="C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B56" i="2"/>
  <c r="C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B64" i="2"/>
  <c r="C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B67" i="2"/>
  <c r="D67" i="2"/>
  <c r="G67" i="2"/>
  <c r="C67" i="2"/>
  <c r="E67" i="2"/>
  <c r="H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D71" i="2"/>
  <c r="G71" i="2"/>
  <c r="C71" i="2"/>
  <c r="H71" i="2"/>
  <c r="B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B80" i="2"/>
  <c r="C80" i="2"/>
  <c r="D80" i="2"/>
  <c r="G80" i="2"/>
  <c r="H80" i="2"/>
  <c r="A81" i="2"/>
  <c r="C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D92" i="2"/>
  <c r="G92" i="2"/>
  <c r="C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D96" i="2"/>
  <c r="G96" i="2"/>
  <c r="H96" i="2"/>
  <c r="A97" i="2"/>
  <c r="C97" i="2"/>
  <c r="E97" i="2"/>
  <c r="D97" i="2"/>
  <c r="F97" i="2"/>
  <c r="G97" i="2"/>
  <c r="H97" i="2"/>
  <c r="B97" i="2"/>
  <c r="A98" i="2"/>
  <c r="C98" i="2"/>
  <c r="D98" i="2"/>
  <c r="F98" i="2"/>
  <c r="G98" i="2"/>
  <c r="H98" i="2"/>
  <c r="B98" i="2"/>
  <c r="A99" i="2"/>
  <c r="C99" i="2"/>
  <c r="D99" i="2"/>
  <c r="F99" i="2"/>
  <c r="G99" i="2"/>
  <c r="H99" i="2"/>
  <c r="B99" i="2"/>
  <c r="A100" i="2"/>
  <c r="C100" i="2"/>
  <c r="E100" i="2"/>
  <c r="D100" i="2"/>
  <c r="F100" i="2"/>
  <c r="G100" i="2"/>
  <c r="H100" i="2"/>
  <c r="B100" i="2"/>
  <c r="A101" i="2"/>
  <c r="C101" i="2"/>
  <c r="E101" i="2"/>
  <c r="D101" i="2"/>
  <c r="F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C108" i="2"/>
  <c r="D108" i="2"/>
  <c r="E108" i="2"/>
  <c r="G108" i="2"/>
  <c r="H108" i="2"/>
  <c r="B108" i="2"/>
  <c r="A109" i="2"/>
  <c r="B109" i="2"/>
  <c r="C109" i="2"/>
  <c r="D109" i="2"/>
  <c r="G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E116" i="2"/>
  <c r="G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E120" i="2"/>
  <c r="G120" i="2"/>
  <c r="H120" i="2"/>
  <c r="B120" i="2"/>
  <c r="A121" i="2"/>
  <c r="D121" i="2"/>
  <c r="G121" i="2"/>
  <c r="C121" i="2"/>
  <c r="H121" i="2"/>
  <c r="B121" i="2"/>
  <c r="A122" i="2"/>
  <c r="C122" i="2"/>
  <c r="D122" i="2"/>
  <c r="E122" i="2"/>
  <c r="G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C125" i="2"/>
  <c r="D125" i="2"/>
  <c r="G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D132" i="2"/>
  <c r="E132" i="2"/>
  <c r="G132" i="2"/>
  <c r="H132" i="2"/>
  <c r="B132" i="2"/>
  <c r="A133" i="2"/>
  <c r="B133" i="2"/>
  <c r="C133" i="2"/>
  <c r="E133" i="2"/>
  <c r="D133" i="2"/>
  <c r="G133" i="2"/>
  <c r="H133" i="2"/>
  <c r="A134" i="2"/>
  <c r="C134" i="2"/>
  <c r="D134" i="2"/>
  <c r="G134" i="2"/>
  <c r="H134" i="2"/>
  <c r="B134" i="2"/>
  <c r="F15" i="1" l="1"/>
  <c r="E96" i="2"/>
  <c r="E44" i="2"/>
  <c r="E117" i="2"/>
  <c r="E130" i="2"/>
  <c r="E119" i="2"/>
  <c r="E56" i="2"/>
  <c r="E26" i="2"/>
  <c r="E49" i="2"/>
  <c r="E21" i="2"/>
  <c r="E121" i="2"/>
  <c r="E79" i="2"/>
  <c r="E134" i="2"/>
  <c r="E128" i="2"/>
  <c r="E123" i="2"/>
  <c r="E109" i="2"/>
  <c r="E75" i="2"/>
  <c r="E64" i="2"/>
  <c r="E79" i="1"/>
  <c r="E70" i="1"/>
  <c r="E64" i="1"/>
  <c r="F64" i="1" s="1"/>
  <c r="G64" i="1" s="1"/>
  <c r="H64" i="1" s="1"/>
  <c r="E49" i="1"/>
  <c r="F49" i="1" s="1"/>
  <c r="G49" i="1" s="1"/>
  <c r="H49" i="1" s="1"/>
  <c r="E43" i="1"/>
  <c r="F43" i="1" s="1"/>
  <c r="G43" i="1" s="1"/>
  <c r="H43" i="1" s="1"/>
  <c r="E37" i="1"/>
  <c r="E34" i="1"/>
  <c r="E27" i="1"/>
  <c r="E102" i="1"/>
  <c r="E94" i="1"/>
  <c r="E88" i="1"/>
  <c r="E73" i="1"/>
  <c r="E41" i="2" s="1"/>
  <c r="E67" i="1"/>
  <c r="E61" i="1"/>
  <c r="E58" i="1"/>
  <c r="E52" i="1"/>
  <c r="E39" i="1"/>
  <c r="E30" i="1"/>
  <c r="E23" i="1"/>
  <c r="E168" i="1"/>
  <c r="F168" i="1" s="1"/>
  <c r="G168" i="1" s="1"/>
  <c r="K168" i="1" s="1"/>
  <c r="E45" i="2"/>
  <c r="E33" i="1"/>
  <c r="F33" i="1" s="1"/>
  <c r="G33" i="1" s="1"/>
  <c r="H33" i="1" s="1"/>
  <c r="E76" i="2"/>
  <c r="E28" i="2"/>
  <c r="E87" i="1"/>
  <c r="E78" i="1"/>
  <c r="E72" i="1"/>
  <c r="E57" i="1"/>
  <c r="E78" i="2" s="1"/>
  <c r="E51" i="1"/>
  <c r="E45" i="1"/>
  <c r="E42" i="1"/>
  <c r="E36" i="1"/>
  <c r="E29" i="1"/>
  <c r="E26" i="1"/>
  <c r="E47" i="2"/>
  <c r="E171" i="1"/>
  <c r="F171" i="1" s="1"/>
  <c r="G171" i="1" s="1"/>
  <c r="K171" i="1" s="1"/>
  <c r="E42" i="2"/>
  <c r="E36" i="2"/>
  <c r="E109" i="1"/>
  <c r="E106" i="1"/>
  <c r="E101" i="1"/>
  <c r="E98" i="1"/>
  <c r="E93" i="1"/>
  <c r="E90" i="1"/>
  <c r="E84" i="1"/>
  <c r="G77" i="1"/>
  <c r="H77" i="1" s="1"/>
  <c r="E71" i="1"/>
  <c r="E62" i="1"/>
  <c r="E56" i="1"/>
  <c r="E41" i="1"/>
  <c r="E29" i="2" s="1"/>
  <c r="E35" i="1"/>
  <c r="E25" i="1"/>
  <c r="E71" i="2"/>
  <c r="E21" i="1"/>
  <c r="E62" i="2"/>
  <c r="F145" i="1"/>
  <c r="G145" i="1" s="1"/>
  <c r="F137" i="1"/>
  <c r="G137" i="1" s="1"/>
  <c r="K137" i="1" s="1"/>
  <c r="E58" i="2"/>
  <c r="E102" i="2"/>
  <c r="E124" i="2"/>
  <c r="E33" i="2"/>
  <c r="F129" i="1"/>
  <c r="G129" i="1" s="1"/>
  <c r="K129" i="1" s="1"/>
  <c r="F113" i="1"/>
  <c r="G113" i="1" s="1"/>
  <c r="H113" i="1" s="1"/>
  <c r="F105" i="1"/>
  <c r="G105" i="1" s="1"/>
  <c r="H105" i="1" s="1"/>
  <c r="F89" i="1"/>
  <c r="G89" i="1" s="1"/>
  <c r="H89" i="1" s="1"/>
  <c r="F81" i="1"/>
  <c r="G81" i="1" s="1"/>
  <c r="H81" i="1" s="1"/>
  <c r="F65" i="1"/>
  <c r="G65" i="1" s="1"/>
  <c r="H65" i="1" s="1"/>
  <c r="F41" i="1"/>
  <c r="G41" i="1" s="1"/>
  <c r="H41" i="1" s="1"/>
  <c r="E63" i="2"/>
  <c r="C12" i="1"/>
  <c r="C11" i="1"/>
  <c r="O175" i="1" l="1"/>
  <c r="O174" i="1"/>
  <c r="F73" i="1"/>
  <c r="G73" i="1" s="1"/>
  <c r="H73" i="1" s="1"/>
  <c r="O172" i="1"/>
  <c r="O173" i="1"/>
  <c r="F56" i="1"/>
  <c r="G56" i="1" s="1"/>
  <c r="H56" i="1" s="1"/>
  <c r="E77" i="2"/>
  <c r="F29" i="1"/>
  <c r="G29" i="1" s="1"/>
  <c r="H29" i="1" s="1"/>
  <c r="E18" i="2"/>
  <c r="E98" i="2"/>
  <c r="F93" i="1"/>
  <c r="G93" i="1" s="1"/>
  <c r="H93" i="1" s="1"/>
  <c r="E103" i="2"/>
  <c r="F98" i="1"/>
  <c r="G98" i="1" s="1"/>
  <c r="H98" i="1" s="1"/>
  <c r="F26" i="1"/>
  <c r="G26" i="1" s="1"/>
  <c r="H26" i="1" s="1"/>
  <c r="E15" i="2"/>
  <c r="E86" i="2"/>
  <c r="F78" i="1"/>
  <c r="G78" i="1" s="1"/>
  <c r="H78" i="1" s="1"/>
  <c r="E80" i="2"/>
  <c r="F61" i="1"/>
  <c r="G61" i="1" s="1"/>
  <c r="H61" i="1" s="1"/>
  <c r="E22" i="2"/>
  <c r="F34" i="1"/>
  <c r="G34" i="1" s="1"/>
  <c r="H34" i="1" s="1"/>
  <c r="E25" i="2"/>
  <c r="F37" i="1"/>
  <c r="G37" i="1" s="1"/>
  <c r="H37" i="1" s="1"/>
  <c r="F71" i="1"/>
  <c r="G71" i="1" s="1"/>
  <c r="H71" i="1" s="1"/>
  <c r="E39" i="2"/>
  <c r="F109" i="1"/>
  <c r="G109" i="1" s="1"/>
  <c r="H109" i="1" s="1"/>
  <c r="E114" i="2"/>
  <c r="E69" i="2"/>
  <c r="F42" i="1"/>
  <c r="G42" i="1" s="1"/>
  <c r="H42" i="1" s="1"/>
  <c r="E19" i="2"/>
  <c r="F30" i="1"/>
  <c r="G30" i="1" s="1"/>
  <c r="H30" i="1" s="1"/>
  <c r="F88" i="1"/>
  <c r="G88" i="1" s="1"/>
  <c r="H88" i="1" s="1"/>
  <c r="E93" i="2"/>
  <c r="F62" i="1"/>
  <c r="G62" i="1" s="1"/>
  <c r="H62" i="1" s="1"/>
  <c r="E81" i="2"/>
  <c r="E111" i="2"/>
  <c r="F106" i="1"/>
  <c r="G106" i="1" s="1"/>
  <c r="H106" i="1" s="1"/>
  <c r="F36" i="1"/>
  <c r="G36" i="1" s="1"/>
  <c r="H36" i="1" s="1"/>
  <c r="E24" i="2"/>
  <c r="F23" i="1"/>
  <c r="G23" i="1" s="1"/>
  <c r="H23" i="1" s="1"/>
  <c r="E13" i="2"/>
  <c r="F21" i="1"/>
  <c r="G21" i="1" s="1"/>
  <c r="H21" i="1" s="1"/>
  <c r="E11" i="2"/>
  <c r="E30" i="2"/>
  <c r="F45" i="1"/>
  <c r="G45" i="1" s="1"/>
  <c r="H45" i="1" s="1"/>
  <c r="F39" i="1"/>
  <c r="G39" i="1" s="1"/>
  <c r="H39" i="1" s="1"/>
  <c r="E27" i="2"/>
  <c r="E99" i="2"/>
  <c r="F94" i="1"/>
  <c r="G94" i="1" s="1"/>
  <c r="H94" i="1" s="1"/>
  <c r="F67" i="1"/>
  <c r="G67" i="1" s="1"/>
  <c r="H67" i="1" s="1"/>
  <c r="E85" i="2"/>
  <c r="F57" i="1"/>
  <c r="G57" i="1" s="1"/>
  <c r="H57" i="1" s="1"/>
  <c r="F84" i="1"/>
  <c r="G84" i="1" s="1"/>
  <c r="H84" i="1" s="1"/>
  <c r="E48" i="2"/>
  <c r="F51" i="1"/>
  <c r="G51" i="1" s="1"/>
  <c r="H51" i="1" s="1"/>
  <c r="E73" i="2"/>
  <c r="E107" i="2"/>
  <c r="F102" i="1"/>
  <c r="G102" i="1" s="1"/>
  <c r="H102" i="1" s="1"/>
  <c r="F70" i="1"/>
  <c r="G70" i="1" s="1"/>
  <c r="H70" i="1" s="1"/>
  <c r="E38" i="2"/>
  <c r="F101" i="1"/>
  <c r="G101" i="1" s="1"/>
  <c r="H101" i="1" s="1"/>
  <c r="E106" i="2"/>
  <c r="F25" i="1"/>
  <c r="G25" i="1" s="1"/>
  <c r="H25" i="1" s="1"/>
  <c r="E68" i="2"/>
  <c r="F90" i="1"/>
  <c r="G90" i="1" s="1"/>
  <c r="H90" i="1" s="1"/>
  <c r="E95" i="2"/>
  <c r="F52" i="1"/>
  <c r="G52" i="1" s="1"/>
  <c r="H52" i="1" s="1"/>
  <c r="E74" i="2"/>
  <c r="F79" i="1"/>
  <c r="G79" i="1" s="1"/>
  <c r="H79" i="1" s="1"/>
  <c r="E87" i="2"/>
  <c r="F87" i="1"/>
  <c r="G87" i="1" s="1"/>
  <c r="H87" i="1" s="1"/>
  <c r="E92" i="2"/>
  <c r="F35" i="1"/>
  <c r="G35" i="1" s="1"/>
  <c r="H35" i="1" s="1"/>
  <c r="E23" i="2"/>
  <c r="F72" i="1"/>
  <c r="G72" i="1" s="1"/>
  <c r="H72" i="1" s="1"/>
  <c r="E40" i="2"/>
  <c r="E34" i="2"/>
  <c r="F58" i="1"/>
  <c r="G58" i="1" s="1"/>
  <c r="H58" i="1" s="1"/>
  <c r="F27" i="1"/>
  <c r="G27" i="1" s="1"/>
  <c r="H27" i="1" s="1"/>
  <c r="E16" i="2"/>
  <c r="O147" i="1"/>
  <c r="O132" i="1"/>
  <c r="O135" i="1"/>
  <c r="O126" i="1"/>
  <c r="O115" i="1"/>
  <c r="O114" i="1"/>
  <c r="O162" i="1"/>
  <c r="O145" i="1"/>
  <c r="O136" i="1"/>
  <c r="O155" i="1"/>
  <c r="O127" i="1"/>
  <c r="O141" i="1"/>
  <c r="O116" i="1"/>
  <c r="O56" i="1"/>
  <c r="O140" i="1"/>
  <c r="O151" i="1"/>
  <c r="O95" i="1"/>
  <c r="O166" i="1"/>
  <c r="O150" i="1"/>
  <c r="O124" i="1"/>
  <c r="O104" i="1"/>
  <c r="O139" i="1"/>
  <c r="O164" i="1"/>
  <c r="O110" i="1"/>
  <c r="O51" i="1"/>
  <c r="O131" i="1"/>
  <c r="O129" i="1"/>
  <c r="O128" i="1"/>
  <c r="O123" i="1"/>
  <c r="O138" i="1"/>
  <c r="O97" i="1"/>
  <c r="O154" i="1"/>
  <c r="O80" i="1"/>
  <c r="O156" i="1"/>
  <c r="O165" i="1"/>
  <c r="O119" i="1"/>
  <c r="O137" i="1"/>
  <c r="O50" i="1"/>
  <c r="O92" i="1"/>
  <c r="O103" i="1"/>
  <c r="O79" i="1"/>
  <c r="O160" i="1"/>
  <c r="O106" i="1"/>
  <c r="O105" i="1"/>
  <c r="O161" i="1"/>
  <c r="O42" i="1"/>
  <c r="O149" i="1"/>
  <c r="O121" i="1"/>
  <c r="O94" i="1"/>
  <c r="O167" i="1"/>
  <c r="O55" i="1"/>
  <c r="O46" i="1"/>
  <c r="O52" i="1"/>
  <c r="O168" i="1"/>
  <c r="O65" i="1"/>
  <c r="O61" i="1"/>
  <c r="O82" i="1"/>
  <c r="O157" i="1"/>
  <c r="O170" i="1"/>
  <c r="O67" i="1"/>
  <c r="O96" i="1"/>
  <c r="O142" i="1"/>
  <c r="O133" i="1"/>
  <c r="O108" i="1"/>
  <c r="O91" i="1"/>
  <c r="O143" i="1"/>
  <c r="O44" i="1"/>
  <c r="O163" i="1"/>
  <c r="O113" i="1"/>
  <c r="O112" i="1"/>
  <c r="O111" i="1"/>
  <c r="O152" i="1"/>
  <c r="O60" i="1"/>
  <c r="O153" i="1"/>
  <c r="O100" i="1"/>
  <c r="O144" i="1"/>
  <c r="O125" i="1"/>
  <c r="O54" i="1"/>
  <c r="O25" i="1"/>
  <c r="O78" i="1"/>
  <c r="O159" i="1"/>
  <c r="O158" i="1"/>
  <c r="O66" i="1"/>
  <c r="O98" i="1"/>
  <c r="O117" i="1"/>
  <c r="O134" i="1"/>
  <c r="O146" i="1"/>
  <c r="O63" i="1"/>
  <c r="O148" i="1"/>
  <c r="O101" i="1"/>
  <c r="O89" i="1"/>
  <c r="O171" i="1"/>
  <c r="O130" i="1"/>
  <c r="O109" i="1"/>
  <c r="O118" i="1"/>
  <c r="O120" i="1"/>
  <c r="O122" i="1"/>
  <c r="O169" i="1"/>
  <c r="O107" i="1"/>
  <c r="O86" i="1"/>
  <c r="O99" i="1"/>
  <c r="O85" i="1"/>
  <c r="C16" i="1"/>
  <c r="D18" i="1" s="1"/>
  <c r="K145" i="1"/>
  <c r="O93" i="1" l="1"/>
  <c r="O87" i="1"/>
  <c r="O102" i="1"/>
  <c r="O88" i="1"/>
  <c r="O62" i="1"/>
  <c r="O57" i="1"/>
  <c r="O90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<sst xmlns="http://schemas.openxmlformats.org/spreadsheetml/2006/main" count="1266" uniqueCount="510">
  <si>
    <t>IT Per / GSC 02857-00352</t>
  </si>
  <si>
    <t>System Type:</t>
  </si>
  <si>
    <t>EA/SD</t>
  </si>
  <si>
    <t>Srivastava, 1990Ap&amp;SS.166..171S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</si>
  <si>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</si>
  <si>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</si>
  <si>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</si>
  <si>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</si>
  <si>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</si>
  <si>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</si>
  <si>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</si>
  <si>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</si>
  <si>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</si>
  <si>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</si>
  <si>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</si>
  <si>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</si>
  <si>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</si>
  <si>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</si>
  <si>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</si>
  <si>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</si>
  <si>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</si>
  <si>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</si>
  <si>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</si>
  <si>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</si>
  <si>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</si>
  <si>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</si>
  <si>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</si>
  <si>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</si>
  <si>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</si>
  <si>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</si>
  <si>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</si>
  <si>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</si>
  <si>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</si>
  <si>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</si>
  <si>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</si>
  <si>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</si>
  <si>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</si>
  <si>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</si>
  <si>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</si>
  <si>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</si>
  <si>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</si>
  <si>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</si>
  <si>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Srivastava 1990</t>
  </si>
  <si>
    <t>I</t>
  </si>
  <si>
    <t>1990Ap&amp;SS.166..171S</t>
  </si>
  <si>
    <t>II</t>
  </si>
  <si>
    <t> VB 7.72 </t>
  </si>
  <si>
    <t> KVB 25.8 </t>
  </si>
  <si>
    <t>GCVS 4</t>
  </si>
  <si>
    <t> BIA 43-44 </t>
  </si>
  <si>
    <t> MHAR 3.14 </t>
  </si>
  <si>
    <t> MHAR 15.15 </t>
  </si>
  <si>
    <t>ii</t>
  </si>
  <si>
    <t>BBSAG Bull.21</t>
  </si>
  <si>
    <t>BAVM 56 </t>
  </si>
  <si>
    <t>BAVM 60 </t>
  </si>
  <si>
    <t>IBVS 5676</t>
  </si>
  <si>
    <t>OEJV 0001</t>
  </si>
  <si>
    <t>JAVSO..40....1</t>
  </si>
  <si>
    <t>JAVSO..40..975</t>
  </si>
  <si>
    <t>IBVS 5657</t>
  </si>
  <si>
    <t>VSB 44 </t>
  </si>
  <si>
    <t>JAVSO..44…69</t>
  </si>
  <si>
    <t>IBVS 5918</t>
  </si>
  <si>
    <t>VSB 48 </t>
  </si>
  <si>
    <t>IBVS 5960</t>
  </si>
  <si>
    <t>IBVS 6011</t>
  </si>
  <si>
    <t>BAVM 225 </t>
  </si>
  <si>
    <t>IBVS 6084</t>
  </si>
  <si>
    <t> JAAVSO 41;122 </t>
  </si>
  <si>
    <t>JAVSO..41..122</t>
  </si>
  <si>
    <t>IBVS 6042</t>
  </si>
  <si>
    <t>IBVS 6118</t>
  </si>
  <si>
    <t>JAVSO..42..426</t>
  </si>
  <si>
    <t>IBVS 6196</t>
  </si>
  <si>
    <t>JAVSO..44..164</t>
  </si>
  <si>
    <t>VSB-063</t>
  </si>
  <si>
    <t>V</t>
  </si>
  <si>
    <t>JAVSO..45..121</t>
  </si>
  <si>
    <t>JAVSO..45..215</t>
  </si>
  <si>
    <t>JAVSO..46…79 (2018)</t>
  </si>
  <si>
    <t>RHN 2018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</si>
  <si>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</si>
  <si>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</si>
  <si>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</si>
  <si>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</si>
  <si>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</si>
  <si>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</si>
  <si>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</si>
  <si>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</si>
  <si>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2415666.795 </t>
  </si>
  <si>
    <t> 09.10.1901 07:04 </t>
  </si>
  <si>
    <t> -0.035 </t>
  </si>
  <si>
    <t>P </t>
  </si>
  <si>
    <t> H.Bauernfeind </t>
  </si>
  <si>
    <t>2416111.650 </t>
  </si>
  <si>
    <t> 28.12.1902 03:36 </t>
  </si>
  <si>
    <t> 0.039 </t>
  </si>
  <si>
    <t>2416499.587 </t>
  </si>
  <si>
    <t> 20.01.1904 02:05 </t>
  </si>
  <si>
    <t> -0.057 </t>
  </si>
  <si>
    <t>2416719.809 </t>
  </si>
  <si>
    <t> 27.08.1904 07:24 </t>
  </si>
  <si>
    <t> 0.076 </t>
  </si>
  <si>
    <t>2417531.750 </t>
  </si>
  <si>
    <t> 17.11.1906 06:00 </t>
  </si>
  <si>
    <t> -0.091 </t>
  </si>
  <si>
    <t>2417548.765 </t>
  </si>
  <si>
    <t> 04.12.1906 06:21 </t>
  </si>
  <si>
    <t> 0.053 </t>
  </si>
  <si>
    <t>2417867.759 </t>
  </si>
  <si>
    <t> 19.10.1907 06:12 </t>
  </si>
  <si>
    <t> 0.032 </t>
  </si>
  <si>
    <t>2417890.703 </t>
  </si>
  <si>
    <t> 11.11.1907 04:52 </t>
  </si>
  <si>
    <t> -0.030 </t>
  </si>
  <si>
    <t>2418531.845 </t>
  </si>
  <si>
    <t> 13.08.1909 08:16 </t>
  </si>
  <si>
    <t> 0.014 </t>
  </si>
  <si>
    <t>2418680.686 </t>
  </si>
  <si>
    <t> 09.01.1910 04:27 </t>
  </si>
  <si>
    <t> 0.084 </t>
  </si>
  <si>
    <t>2418950.832 </t>
  </si>
  <si>
    <t> 06.10.1910 07:58 </t>
  </si>
  <si>
    <t> 0.294 </t>
  </si>
  <si>
    <t>2421826.866 </t>
  </si>
  <si>
    <t> 21.08.1918 08:47 </t>
  </si>
  <si>
    <t> 0.592 </t>
  </si>
  <si>
    <t>2424077.741 </t>
  </si>
  <si>
    <t> 19.10.1924 05:47 </t>
  </si>
  <si>
    <t> -0.043 </t>
  </si>
  <si>
    <t>2424424.670 </t>
  </si>
  <si>
    <t> 01.10.1925 04:04 </t>
  </si>
  <si>
    <t> 0.264 </t>
  </si>
  <si>
    <t>2425890.817 </t>
  </si>
  <si>
    <t> 06.10.1929 07:36 </t>
  </si>
  <si>
    <t> 0.169 </t>
  </si>
  <si>
    <t>2425936.546 </t>
  </si>
  <si>
    <t> 21.11.1929 01:06 </t>
  </si>
  <si>
    <t> -0.114 </t>
  </si>
  <si>
    <t>2425950.536 </t>
  </si>
  <si>
    <t> 05.12.1929 00:51 </t>
  </si>
  <si>
    <t> 0.073 </t>
  </si>
  <si>
    <t>2426189.814 </t>
  </si>
  <si>
    <t> 01.08.1930 07:32 </t>
  </si>
  <si>
    <t> 0.090 </t>
  </si>
  <si>
    <t>2426304.717 </t>
  </si>
  <si>
    <t> 24.11.1930 05:12 </t>
  </si>
  <si>
    <t> -0.037 </t>
  </si>
  <si>
    <t>2426603.768 </t>
  </si>
  <si>
    <t> 19.09.1931 06:25 </t>
  </si>
  <si>
    <t> -0.062 </t>
  </si>
  <si>
    <t>2426939.789 </t>
  </si>
  <si>
    <t> 20.08.1932 06:56 </t>
  </si>
  <si>
    <t>2426994.781 </t>
  </si>
  <si>
    <t> 14.10.1932 06:44 </t>
  </si>
  <si>
    <t> -0.150 </t>
  </si>
  <si>
    <t>2427014.860 </t>
  </si>
  <si>
    <t> 03.11.1932 08:38 </t>
  </si>
  <si>
    <t> -0.009 </t>
  </si>
  <si>
    <t>2427815.548 </t>
  </si>
  <si>
    <t> 13.01.1935 01:09 </t>
  </si>
  <si>
    <t> 0.074 </t>
  </si>
  <si>
    <t>2428100.750 </t>
  </si>
  <si>
    <t> 25.10.1935 06:00 </t>
  </si>
  <si>
    <t> 0.003 </t>
  </si>
  <si>
    <t>2429657.442 </t>
  </si>
  <si>
    <t> 28.01.1940 22:36 </t>
  </si>
  <si>
    <t>2429856.832 </t>
  </si>
  <si>
    <t> 15.08.1940 07:58 </t>
  </si>
  <si>
    <t> -0.031 </t>
  </si>
  <si>
    <t>2429959.627 </t>
  </si>
  <si>
    <t> 26.11.1940 03:02 </t>
  </si>
  <si>
    <t> 0.004 </t>
  </si>
  <si>
    <t>2429996.504 </t>
  </si>
  <si>
    <t> 02.01.1941 00:05 </t>
  </si>
  <si>
    <t> 0.072 </t>
  </si>
  <si>
    <t>2430048.584 </t>
  </si>
  <si>
    <t> 23.02.1941 02:00 </t>
  </si>
  <si>
    <t> 0.005 </t>
  </si>
  <si>
    <t>2430321.630 </t>
  </si>
  <si>
    <t> 23.11.1941 03:07 </t>
  </si>
  <si>
    <t> 0.048 </t>
  </si>
  <si>
    <t>2430646.765 </t>
  </si>
  <si>
    <t> 14.10.1942 06:21 </t>
  </si>
  <si>
    <t> 0.033 </t>
  </si>
  <si>
    <t>2431048.620 </t>
  </si>
  <si>
    <t> 20.11.1943 02:52 </t>
  </si>
  <si>
    <t> 0.052 </t>
  </si>
  <si>
    <t>2431071.603 </t>
  </si>
  <si>
    <t> 13.12.1943 02:28 </t>
  </si>
  <si>
    <t> 0.029 </t>
  </si>
  <si>
    <t>2431376.769 </t>
  </si>
  <si>
    <t> 13.10.1944 06:27 </t>
  </si>
  <si>
    <t> -0.017 </t>
  </si>
  <si>
    <t>2433212.628 </t>
  </si>
  <si>
    <t> 23.10.1949 03:04 </t>
  </si>
  <si>
    <t> -0.028 </t>
  </si>
  <si>
    <t>2433574.674 </t>
  </si>
  <si>
    <t> 20.10.1950 04:10 </t>
  </si>
  <si>
    <t> 0.059 </t>
  </si>
  <si>
    <t>2433683.510 </t>
  </si>
  <si>
    <t> 06.02.1951 00:14 </t>
  </si>
  <si>
    <t> 0.000 </t>
  </si>
  <si>
    <t>2439904.307 </t>
  </si>
  <si>
    <t> 17.02.1968 19:22 </t>
  </si>
  <si>
    <t> H.Busch </t>
  </si>
  <si>
    <t>2440150.449 </t>
  </si>
  <si>
    <t> 20.10.1968 22:46 </t>
  </si>
  <si>
    <t> -0.016 </t>
  </si>
  <si>
    <t>2442453.350 </t>
  </si>
  <si>
    <t> 09.02.1975 20:24 </t>
  </si>
  <si>
    <t> -0.005 </t>
  </si>
  <si>
    <t>V </t>
  </si>
  <si>
    <t> R.Diethelm </t>
  </si>
  <si>
    <t> BBS 21 </t>
  </si>
  <si>
    <t>2445022.343 </t>
  </si>
  <si>
    <t> 21.02.1982 20:13 </t>
  </si>
  <si>
    <t> -0.003 </t>
  </si>
  <si>
    <t> J.Hübscher </t>
  </si>
  <si>
    <t>BAVM 34 </t>
  </si>
  <si>
    <t>2445022.351 </t>
  </si>
  <si>
    <t> 21.02.1982 20:25 </t>
  </si>
  <si>
    <t> W.Braune </t>
  </si>
  <si>
    <t>2452982.3872 </t>
  </si>
  <si>
    <t> 08.12.2003 21:17 </t>
  </si>
  <si>
    <t> 0.0032 </t>
  </si>
  <si>
    <t>E </t>
  </si>
  <si>
    <t>?</t>
  </si>
  <si>
    <t> L.Kotková &amp; M.Wolf </t>
  </si>
  <si>
    <t>IBVS 5676 </t>
  </si>
  <si>
    <t>2453292.206 </t>
  </si>
  <si>
    <t> 13.10.2004 16:56 </t>
  </si>
  <si>
    <t> 0.009 </t>
  </si>
  <si>
    <t> R.Meyer </t>
  </si>
  <si>
    <t>BAVM 174 </t>
  </si>
  <si>
    <t>2453339.7475 </t>
  </si>
  <si>
    <t> 30.11.2004 05:56 </t>
  </si>
  <si>
    <t> 0.0054 </t>
  </si>
  <si>
    <t>C </t>
  </si>
  <si>
    <t> S.Dvorak </t>
  </si>
  <si>
    <t> JAAVSO 40;975 </t>
  </si>
  <si>
    <t>2453387.2908 </t>
  </si>
  <si>
    <t> 16.01.2005 18:58 </t>
  </si>
  <si>
    <t>-I</t>
  </si>
  <si>
    <t> F.Walter </t>
  </si>
  <si>
    <t>BAVM 173 </t>
  </si>
  <si>
    <t>2454095.8632 </t>
  </si>
  <si>
    <t> 26.12.2006 08:43 </t>
  </si>
  <si>
    <t>16113</t>
  </si>
  <si>
    <t> -0.0058 </t>
  </si>
  <si>
    <t> J.Bialozynski </t>
  </si>
  <si>
    <t>2454115.8064 </t>
  </si>
  <si>
    <t> 15.01.2007 07:21 </t>
  </si>
  <si>
    <t>16126</t>
  </si>
  <si>
    <t> -0.0011 </t>
  </si>
  <si>
    <t>2454784.5079 </t>
  </si>
  <si>
    <t> 14.11.2008 00:11 </t>
  </si>
  <si>
    <t>16562</t>
  </si>
  <si>
    <t> -0.0041 </t>
  </si>
  <si>
    <t>-U;-I</t>
  </si>
  <si>
    <t> M.&amp; K.Rätz </t>
  </si>
  <si>
    <t>BAVM 209 </t>
  </si>
  <si>
    <t>2455543.6945 </t>
  </si>
  <si>
    <t> 13.12.2010 04:40 </t>
  </si>
  <si>
    <t>17057</t>
  </si>
  <si>
    <t> -0.0119 </t>
  </si>
  <si>
    <t>IBVS 5960 </t>
  </si>
  <si>
    <t>2455845.8238 </t>
  </si>
  <si>
    <t> 11.10.2011 07:46 </t>
  </si>
  <si>
    <t>17254</t>
  </si>
  <si>
    <t> -0.0266 </t>
  </si>
  <si>
    <t>IBVS 6011 </t>
  </si>
  <si>
    <t>2456172.5130 </t>
  </si>
  <si>
    <t> 02.09.2012 00:18 </t>
  </si>
  <si>
    <t>17467</t>
  </si>
  <si>
    <t> -0.0210 </t>
  </si>
  <si>
    <t> K. &amp; M.Rätz </t>
  </si>
  <si>
    <t>BAVM 232 </t>
  </si>
  <si>
    <t>2456210.8556 </t>
  </si>
  <si>
    <t> 10.10.2012 08:32 </t>
  </si>
  <si>
    <t>17492</t>
  </si>
  <si>
    <t> -0.0216 </t>
  </si>
  <si>
    <t>IBVS 6042 </t>
  </si>
  <si>
    <t>2456597.348 </t>
  </si>
  <si>
    <t> 31.10.2013 20:21 </t>
  </si>
  <si>
    <t>17744</t>
  </si>
  <si>
    <t>o</t>
  </si>
  <si>
    <t> H.Jungbluth </t>
  </si>
  <si>
    <t>BAVM 234 </t>
  </si>
  <si>
    <t>2456609.6175 </t>
  </si>
  <si>
    <t> 13.11.2013 02:49 </t>
  </si>
  <si>
    <t>17752</t>
  </si>
  <si>
    <t> -0.0285 </t>
  </si>
  <si>
    <t> G.Samolyk </t>
  </si>
  <si>
    <t> JAAVSO 42;426 </t>
  </si>
  <si>
    <t>2456643.359 </t>
  </si>
  <si>
    <t> 16.12.2013 20:36 </t>
  </si>
  <si>
    <t>17774</t>
  </si>
  <si>
    <t> -0.029 </t>
  </si>
  <si>
    <t> F.Agerer </t>
  </si>
  <si>
    <t>2417292.536 </t>
  </si>
  <si>
    <t> 23.03.1906 00:51 </t>
  </si>
  <si>
    <t> -0.044 </t>
  </si>
  <si>
    <t>2426352.321 </t>
  </si>
  <si>
    <t> 10.01.1931 19:42 </t>
  </si>
  <si>
    <t> 0.022 </t>
  </si>
  <si>
    <t> E.Geyer </t>
  </si>
  <si>
    <t>2426355.293 </t>
  </si>
  <si>
    <t> 13.01.1931 19:01 </t>
  </si>
  <si>
    <t> -0.074 </t>
  </si>
  <si>
    <t>2426714.221 </t>
  </si>
  <si>
    <t> 07.01.1932 17:18 </t>
  </si>
  <si>
    <t> -0.038 </t>
  </si>
  <si>
    <t>2427016.421 </t>
  </si>
  <si>
    <t> 04.11.1932 22:06 </t>
  </si>
  <si>
    <t> 0.018 </t>
  </si>
  <si>
    <t>2427016.439 </t>
  </si>
  <si>
    <t> 04.11.1932 22:32 </t>
  </si>
  <si>
    <t> 0.036 </t>
  </si>
  <si>
    <t>2427030.208 </t>
  </si>
  <si>
    <t> 18.11.1932 16:59 </t>
  </si>
  <si>
    <t> 0.002 </t>
  </si>
  <si>
    <t>2427030.224 </t>
  </si>
  <si>
    <t> 18.11.1932 17:22 </t>
  </si>
  <si>
    <t>2427033.244 </t>
  </si>
  <si>
    <t> 21.11.1932 17:51 </t>
  </si>
  <si>
    <t>2427315.524 </t>
  </si>
  <si>
    <t> 31.08.1933 00:34 </t>
  </si>
  <si>
    <t> 0.045 </t>
  </si>
  <si>
    <t>2427398.409 </t>
  </si>
  <si>
    <t> 21.11.1933 21:48 </t>
  </si>
  <si>
    <t> 0.108 </t>
  </si>
  <si>
    <t>2428835.403 </t>
  </si>
  <si>
    <t> 28.10.1937 21:40 </t>
  </si>
  <si>
    <t> 0.001 </t>
  </si>
  <si>
    <t>2429111.538 </t>
  </si>
  <si>
    <t> 01.08.1938 00:54 </t>
  </si>
  <si>
    <t> 0.066 </t>
  </si>
  <si>
    <t>2429160.524 </t>
  </si>
  <si>
    <t> 19.09.1938 00:34 </t>
  </si>
  <si>
    <t>2429309.279 </t>
  </si>
  <si>
    <t> 14.02.1939 18:41 </t>
  </si>
  <si>
    <t>2429496.472 </t>
  </si>
  <si>
    <t> 20.08.1939 23:19 </t>
  </si>
  <si>
    <t> 0.034 </t>
  </si>
  <si>
    <t>2429499.518 </t>
  </si>
  <si>
    <t> 24.08.1939 00:25 </t>
  </si>
  <si>
    <t> 0.013 </t>
  </si>
  <si>
    <t>2429634.428 </t>
  </si>
  <si>
    <t> 05.01.1940 22:16 </t>
  </si>
  <si>
    <t> -0.045 </t>
  </si>
  <si>
    <t>2432818.463 </t>
  </si>
  <si>
    <t> 23.09.1948 23:06 </t>
  </si>
  <si>
    <t> -0.025 </t>
  </si>
  <si>
    <t> T.G.Nikulina </t>
  </si>
  <si>
    <t>2432944.270 </t>
  </si>
  <si>
    <t> 27.01.1949 18:28 </t>
  </si>
  <si>
    <t> 0.016 </t>
  </si>
  <si>
    <t>2433183.526 </t>
  </si>
  <si>
    <t> 24.09.1949 00:37 </t>
  </si>
  <si>
    <t> 0.011 </t>
  </si>
  <si>
    <t>2433246.374 </t>
  </si>
  <si>
    <t> 25.11.1949 20:58 </t>
  </si>
  <si>
    <t> -0.024 </t>
  </si>
  <si>
    <t>2436137.442 </t>
  </si>
  <si>
    <t> 25.10.1957 22:36 </t>
  </si>
  <si>
    <t>2436163.474 </t>
  </si>
  <si>
    <t> 20.11.1957 23:22 </t>
  </si>
  <si>
    <t> -0.071 </t>
  </si>
  <si>
    <t>2436453.426 </t>
  </si>
  <si>
    <t> 06.09.1958 22:13 </t>
  </si>
  <si>
    <t> 0.007 </t>
  </si>
  <si>
    <t>2436459.564 </t>
  </si>
  <si>
    <t> 13.09.1958 01:32 </t>
  </si>
  <si>
    <t> 0.010 </t>
  </si>
  <si>
    <t>2436628.301 </t>
  </si>
  <si>
    <t> 28.02.1959 19:13 </t>
  </si>
  <si>
    <t> 0.037 </t>
  </si>
  <si>
    <t>2436821.547 </t>
  </si>
  <si>
    <t> 10.09.1959 01:07 </t>
  </si>
  <si>
    <t>2436824.541 </t>
  </si>
  <si>
    <t> 13.09.1959 00:59 </t>
  </si>
  <si>
    <t> -0.040 </t>
  </si>
  <si>
    <t>2436850.583 </t>
  </si>
  <si>
    <t> 09.10.1959 01:59 </t>
  </si>
  <si>
    <t>2437232.569 </t>
  </si>
  <si>
    <t> 25.10.1960 01:39 </t>
  </si>
  <si>
    <t> 0.017 </t>
  </si>
  <si>
    <t>2437249.344 </t>
  </si>
  <si>
    <t> 10.11.1960 20:15 </t>
  </si>
  <si>
    <t> -0.079 </t>
  </si>
  <si>
    <t>2437312.361 </t>
  </si>
  <si>
    <t> 12.01.1961 20:39 </t>
  </si>
  <si>
    <t> 0.056 </t>
  </si>
  <si>
    <t>2437545.466 </t>
  </si>
  <si>
    <t> 02.09.1961 23:11 </t>
  </si>
  <si>
    <t>2437584.547 </t>
  </si>
  <si>
    <t> 12.10.1961 01:07 </t>
  </si>
  <si>
    <t>2437588.357 </t>
  </si>
  <si>
    <t> 15.10.1961 20:34 </t>
  </si>
  <si>
    <t> -0.019 </t>
  </si>
  <si>
    <t>2437588.399 </t>
  </si>
  <si>
    <t> 15.10.1961 21:34 </t>
  </si>
  <si>
    <t> 0.023 </t>
  </si>
  <si>
    <t>2437614.476 </t>
  </si>
  <si>
    <t> 10.11.1961 23:25 </t>
  </si>
  <si>
    <t> 0.027 </t>
  </si>
  <si>
    <t>2437936.481 </t>
  </si>
  <si>
    <t> 28.09.1962 23:32 </t>
  </si>
  <si>
    <t> -0.051 </t>
  </si>
  <si>
    <t>2438049.297 </t>
  </si>
  <si>
    <t> 19.01.1963 19:07 </t>
  </si>
  <si>
    <t>2438085.290 </t>
  </si>
  <si>
    <t> 24.02.1963 18:57 </t>
  </si>
  <si>
    <t> -0.013 </t>
  </si>
  <si>
    <t>2438321.552 </t>
  </si>
  <si>
    <t> 19.10.1963 01:14 </t>
  </si>
  <si>
    <t> 0.055 </t>
  </si>
  <si>
    <t>2438384.401 </t>
  </si>
  <si>
    <t> 20.12.1963 21:37 </t>
  </si>
  <si>
    <t> 0.021 </t>
  </si>
  <si>
    <t>2438640.480 </t>
  </si>
  <si>
    <t> 01.09.1964 23:31 </t>
  </si>
  <si>
    <t> -0.032 </t>
  </si>
  <si>
    <t>2438643.606 </t>
  </si>
  <si>
    <t> 05.09.1964 02:32 </t>
  </si>
  <si>
    <t> 0.026 </t>
  </si>
  <si>
    <t>2438739.437 </t>
  </si>
  <si>
    <t> 09.12.1964 22:29 </t>
  </si>
  <si>
    <t> -0.000 </t>
  </si>
  <si>
    <t>2439025.471 </t>
  </si>
  <si>
    <t> 21.09.1965 23:18 </t>
  </si>
  <si>
    <t> -0.006 </t>
  </si>
  <si>
    <t>2439200.299 </t>
  </si>
  <si>
    <t> 15.03.1966 19:10 </t>
  </si>
  <si>
    <t> -0.023 </t>
  </si>
  <si>
    <t>2439200.323 </t>
  </si>
  <si>
    <t> 15.03.1966 19:45 </t>
  </si>
  <si>
    <t>2439390.539 </t>
  </si>
  <si>
    <t> 22.09.1966 00:56 </t>
  </si>
  <si>
    <t> 0.035 </t>
  </si>
  <si>
    <t>2439407.401 </t>
  </si>
  <si>
    <t> 08.10.1966 21:37 </t>
  </si>
  <si>
    <t>2439798.438 </t>
  </si>
  <si>
    <t> 03.11.1967 22:30 </t>
  </si>
  <si>
    <t>2439801.493 </t>
  </si>
  <si>
    <t> 06.11.1967 23:49 </t>
  </si>
  <si>
    <t> -0.050 </t>
  </si>
  <si>
    <t>2439904.290 </t>
  </si>
  <si>
    <t> 17.02.1968 18:57 </t>
  </si>
  <si>
    <t> -0.012 </t>
  </si>
  <si>
    <t>2440289.284 </t>
  </si>
  <si>
    <t> 08.03.1969 18:48 </t>
  </si>
  <si>
    <t>2440485.559 </t>
  </si>
  <si>
    <t> 21.09.1969 01:24 </t>
  </si>
  <si>
    <t> -0.026 </t>
  </si>
  <si>
    <t>2440485.589 </t>
  </si>
  <si>
    <t> 21.09.1969 02:08 </t>
  </si>
  <si>
    <t>2441677.305 </t>
  </si>
  <si>
    <t> 25.12.1972 19:19 </t>
  </si>
  <si>
    <t> 0.015 </t>
  </si>
  <si>
    <t>2443074.527 </t>
  </si>
  <si>
    <t> 23.10.1976 00:38 </t>
  </si>
  <si>
    <t>2447778.454 </t>
  </si>
  <si>
    <t> 08.09.1989 22:53 </t>
  </si>
  <si>
    <t>F </t>
  </si>
  <si>
    <t> Moschner&amp;Kleikamp </t>
  </si>
  <si>
    <t>2447847.4717 </t>
  </si>
  <si>
    <t> 16.11.1989 23:19 </t>
  </si>
  <si>
    <t> 0.0024 </t>
  </si>
  <si>
    <t>B;V</t>
  </si>
  <si>
    <t>2448534.5811 </t>
  </si>
  <si>
    <t> 05.10.1991 01:56 </t>
  </si>
  <si>
    <t> 0.0025 </t>
  </si>
  <si>
    <t>B</t>
  </si>
  <si>
    <t>2448534.5834 </t>
  </si>
  <si>
    <t> 05.10.1991 02:00 </t>
  </si>
  <si>
    <t> 0.0048 </t>
  </si>
  <si>
    <t>2453717.0466 </t>
  </si>
  <si>
    <t> 12.12.2005 13:07 </t>
  </si>
  <si>
    <t>15866</t>
  </si>
  <si>
    <t> 0.0079 </t>
  </si>
  <si>
    <t> Nakajima </t>
  </si>
  <si>
    <t>2454792.1771 </t>
  </si>
  <si>
    <t> 21.11.2008 16:15 </t>
  </si>
  <si>
    <t>16567</t>
  </si>
  <si>
    <t> -0.0035 </t>
  </si>
  <si>
    <t> H.Itoh </t>
  </si>
  <si>
    <t>2455850.4336 </t>
  </si>
  <si>
    <t> 15.10.2011 22:24 </t>
  </si>
  <si>
    <t>17257</t>
  </si>
  <si>
    <t> -0.0180 </t>
  </si>
  <si>
    <t>2456187.8468 </t>
  </si>
  <si>
    <t> 17.09.2012 08:19 </t>
  </si>
  <si>
    <t>17477</t>
  </si>
  <si>
    <t> -0.0245 </t>
  </si>
  <si>
    <t>JAVSO 49, 108</t>
  </si>
  <si>
    <t>JAVSO, 50, 133</t>
  </si>
  <si>
    <t>JBAV, 63</t>
  </si>
  <si>
    <t>JAAVSO 51, 134</t>
  </si>
  <si>
    <t>JBAV, 79</t>
  </si>
  <si>
    <t>JAAVSO52#1</t>
  </si>
  <si>
    <t>Next ToM-P</t>
  </si>
  <si>
    <t>Next ToM-S</t>
  </si>
  <si>
    <t>9.90-10.50</t>
  </si>
  <si>
    <t xml:space="preserve">Mag p </t>
  </si>
  <si>
    <t>VSX</t>
  </si>
  <si>
    <t>BAD?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</si>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</sst>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</cellStyleXfs>
  <cellXfs count="95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3" fontId="18" fillId="0" borderId="0" xfId="9" applyFont="1" applyBorder="1"/>
    <xf numFmtId="43" fontId="18" fillId="0" borderId="0" xfId="9" applyFont="1" applyBorder="1" applyAlignment="1">
      <alignment horizontal="center"/>
    </xf>
    <xf numFmtId="167" fontId="18" fillId="0" borderId="0" xfId="0" applyNumberFormat="1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2" xfId="0" applyBorder="1">
      <alignment vertical="top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8922155688622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754491017963"/>
          <c:y val="0.23584978088695488"/>
          <c:w val="0.8158682634730538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6-4A46-9B06-5A34D59832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6-4A46-9B06-5A34D598320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16-4A46-9B06-5A34D598320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Active!$K$21:$K$1605</c:f>
              <c:numCache>
                <c:formatCode>General</c:formatCode>
                <c:ptCount val="158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  <c:pt idx="145">
                  <c:v>-4.4232000000192784E-2</c:v>
                </c:pt>
                <c:pt idx="146">
                  <c:v>-3.8465999998152256E-2</c:v>
                </c:pt>
                <c:pt idx="147">
                  <c:v>-4.6060000000579748E-2</c:v>
                </c:pt>
                <c:pt idx="148">
                  <c:v>-4.9215999992156867E-2</c:v>
                </c:pt>
                <c:pt idx="149">
                  <c:v>-5.2928000004612841E-2</c:v>
                </c:pt>
                <c:pt idx="150">
                  <c:v>-6.9729999995615799E-2</c:v>
                </c:pt>
                <c:pt idx="151">
                  <c:v>-5.6675999985600356E-2</c:v>
                </c:pt>
                <c:pt idx="152">
                  <c:v>-5.648799999471521E-2</c:v>
                </c:pt>
                <c:pt idx="153">
                  <c:v>-5.761000000347849E-2</c:v>
                </c:pt>
                <c:pt idx="154">
                  <c:v>-6.2488000126904808E-2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6-4A46-9B06-5A34D598320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16-4A46-9B06-5A34D59832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16-4A46-9B06-5A34D59832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16-4A46-9B06-5A34D59832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Active!$F$21:$F$1650</c:f>
              <c:numCache>
                <c:formatCode>General</c:formatCode>
                <c:ptCount val="1630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Active!$O$21:$O$1650</c:f>
              <c:numCache>
                <c:formatCode>General</c:formatCode>
                <c:ptCount val="1630"/>
                <c:pt idx="4">
                  <c:v>0.35887423933731855</c:v>
                </c:pt>
                <c:pt idx="21">
                  <c:v>0.27016177530422192</c:v>
                </c:pt>
                <c:pt idx="23">
                  <c:v>0.27013173891890513</c:v>
                </c:pt>
                <c:pt idx="25">
                  <c:v>0.26661748183684242</c:v>
                </c:pt>
                <c:pt idx="29">
                  <c:v>0.26365889788314001</c:v>
                </c:pt>
                <c:pt idx="30">
                  <c:v>0.26365889788314001</c:v>
                </c:pt>
                <c:pt idx="31">
                  <c:v>0.26352373414921448</c:v>
                </c:pt>
                <c:pt idx="33">
                  <c:v>0.26352373414921448</c:v>
                </c:pt>
                <c:pt idx="34">
                  <c:v>0.26349369776389775</c:v>
                </c:pt>
                <c:pt idx="35">
                  <c:v>0.26073035031475439</c:v>
                </c:pt>
                <c:pt idx="36">
                  <c:v>0.25991936791120146</c:v>
                </c:pt>
                <c:pt idx="39">
                  <c:v>0.24584732139029208</c:v>
                </c:pt>
                <c:pt idx="40">
                  <c:v>0.24314404671178227</c:v>
                </c:pt>
                <c:pt idx="41">
                  <c:v>0.24266346454671389</c:v>
                </c:pt>
                <c:pt idx="42">
                  <c:v>0.24120669985885027</c:v>
                </c:pt>
                <c:pt idx="44">
                  <c:v>0.23937448035452696</c:v>
                </c:pt>
                <c:pt idx="45">
                  <c:v>0.23934444396921017</c:v>
                </c:pt>
                <c:pt idx="46">
                  <c:v>0.23802284301527205</c:v>
                </c:pt>
                <c:pt idx="57">
                  <c:v>0.20684507505645902</c:v>
                </c:pt>
                <c:pt idx="58">
                  <c:v>0.20561358325847121</c:v>
                </c:pt>
                <c:pt idx="59">
                  <c:v>0.2032707452037627</c:v>
                </c:pt>
                <c:pt idx="61">
                  <c:v>0.20265499930476882</c:v>
                </c:pt>
                <c:pt idx="64">
                  <c:v>0.17434570614370787</c:v>
                </c:pt>
                <c:pt idx="65">
                  <c:v>0.17409039686851524</c:v>
                </c:pt>
                <c:pt idx="66">
                  <c:v>0.17125195845607996</c:v>
                </c:pt>
                <c:pt idx="67">
                  <c:v>0.17119188568544641</c:v>
                </c:pt>
                <c:pt idx="68">
                  <c:v>0.16953988449302376</c:v>
                </c:pt>
                <c:pt idx="69">
                  <c:v>0.16764759221806691</c:v>
                </c:pt>
                <c:pt idx="70">
                  <c:v>0.16761755583275012</c:v>
                </c:pt>
                <c:pt idx="71">
                  <c:v>0.16736224655755755</c:v>
                </c:pt>
                <c:pt idx="72">
                  <c:v>0.16362271658561897</c:v>
                </c:pt>
                <c:pt idx="73">
                  <c:v>0.16345751646637668</c:v>
                </c:pt>
                <c:pt idx="74">
                  <c:v>0.1628417705673828</c:v>
                </c:pt>
                <c:pt idx="75">
                  <c:v>0.16055900528330785</c:v>
                </c:pt>
                <c:pt idx="76">
                  <c:v>0.16017604137051897</c:v>
                </c:pt>
                <c:pt idx="77">
                  <c:v>0.16013849588887302</c:v>
                </c:pt>
                <c:pt idx="78">
                  <c:v>0.16013849588887302</c:v>
                </c:pt>
                <c:pt idx="79">
                  <c:v>0.15988318661368039</c:v>
                </c:pt>
                <c:pt idx="80">
                  <c:v>0.15672936615541899</c:v>
                </c:pt>
                <c:pt idx="81">
                  <c:v>0.15562552899502746</c:v>
                </c:pt>
                <c:pt idx="82">
                  <c:v>0.15527260146755537</c:v>
                </c:pt>
                <c:pt idx="83">
                  <c:v>0.15295979979816365</c:v>
                </c:pt>
                <c:pt idx="84">
                  <c:v>0.15234405389916975</c:v>
                </c:pt>
                <c:pt idx="85">
                  <c:v>0.14983601572521899</c:v>
                </c:pt>
                <c:pt idx="86">
                  <c:v>0.1498059793399022</c:v>
                </c:pt>
                <c:pt idx="87">
                  <c:v>0.14886734229875298</c:v>
                </c:pt>
                <c:pt idx="88">
                  <c:v>0.14606644936796365</c:v>
                </c:pt>
                <c:pt idx="89">
                  <c:v>0.14435437540490745</c:v>
                </c:pt>
                <c:pt idx="90">
                  <c:v>0.14435437540490745</c:v>
                </c:pt>
                <c:pt idx="91">
                  <c:v>0.14249211951526736</c:v>
                </c:pt>
                <c:pt idx="92">
                  <c:v>0.1423269193960251</c:v>
                </c:pt>
                <c:pt idx="93">
                  <c:v>0.13849728026813621</c:v>
                </c:pt>
                <c:pt idx="94">
                  <c:v>0.13846724388281945</c:v>
                </c:pt>
                <c:pt idx="95">
                  <c:v>0.13746102497470747</c:v>
                </c:pt>
                <c:pt idx="96">
                  <c:v>0.13746102497470747</c:v>
                </c:pt>
                <c:pt idx="97">
                  <c:v>0.1350506050530362</c:v>
                </c:pt>
                <c:pt idx="98">
                  <c:v>0.13369145861745213</c:v>
                </c:pt>
                <c:pt idx="99">
                  <c:v>0.13176912995717849</c:v>
                </c:pt>
                <c:pt idx="100">
                  <c:v>0.13176912995717849</c:v>
                </c:pt>
                <c:pt idx="101">
                  <c:v>0.12009999426161116</c:v>
                </c:pt>
                <c:pt idx="102">
                  <c:v>0.11250078877646696</c:v>
                </c:pt>
                <c:pt idx="103">
                  <c:v>0.10641842074981989</c:v>
                </c:pt>
                <c:pt idx="104">
                  <c:v>8.7345316073667412E-2</c:v>
                </c:pt>
                <c:pt idx="105">
                  <c:v>8.7345316073667412E-2</c:v>
                </c:pt>
                <c:pt idx="106">
                  <c:v>6.0357623866544557E-2</c:v>
                </c:pt>
                <c:pt idx="107">
                  <c:v>5.9681805196917126E-2</c:v>
                </c:pt>
                <c:pt idx="108">
                  <c:v>5.2953654885959378E-2</c:v>
                </c:pt>
                <c:pt idx="109">
                  <c:v>5.2953654885959378E-2</c:v>
                </c:pt>
                <c:pt idx="110">
                  <c:v>9.4008961766348098E-3</c:v>
                </c:pt>
                <c:pt idx="111">
                  <c:v>6.367221259640482E-3</c:v>
                </c:pt>
                <c:pt idx="112">
                  <c:v>5.9016572872304662E-3</c:v>
                </c:pt>
                <c:pt idx="113">
                  <c:v>5.9016572872304662E-3</c:v>
                </c:pt>
                <c:pt idx="114">
                  <c:v>5.4360933148204504E-3</c:v>
                </c:pt>
                <c:pt idx="115">
                  <c:v>2.2071818932670739E-3</c:v>
                </c:pt>
                <c:pt idx="116">
                  <c:v>-1.5023116933547132E-3</c:v>
                </c:pt>
                <c:pt idx="117">
                  <c:v>-1.5023116933547132E-3</c:v>
                </c:pt>
                <c:pt idx="118">
                  <c:v>-1.5774026566466592E-3</c:v>
                </c:pt>
                <c:pt idx="119">
                  <c:v>-1.6975481979137619E-3</c:v>
                </c:pt>
                <c:pt idx="120">
                  <c:v>-1.6975481979137619E-3</c:v>
                </c:pt>
                <c:pt idx="121">
                  <c:v>-8.245480196970828E-3</c:v>
                </c:pt>
                <c:pt idx="122">
                  <c:v>-8.3205711602627741E-3</c:v>
                </c:pt>
                <c:pt idx="123">
                  <c:v>-1.5679485562872769E-2</c:v>
                </c:pt>
                <c:pt idx="124">
                  <c:v>-1.8638069516575179E-2</c:v>
                </c:pt>
                <c:pt idx="125">
                  <c:v>-1.8683124094550335E-2</c:v>
                </c:pt>
                <c:pt idx="126">
                  <c:v>-2.1836944552811793E-2</c:v>
                </c:pt>
                <c:pt idx="127">
                  <c:v>-2.198712647939563E-2</c:v>
                </c:pt>
                <c:pt idx="128">
                  <c:v>-2.198712647939563E-2</c:v>
                </c:pt>
                <c:pt idx="129">
                  <c:v>-2.2212399369271468E-2</c:v>
                </c:pt>
                <c:pt idx="130">
                  <c:v>-2.5996983919185174E-2</c:v>
                </c:pt>
                <c:pt idx="131">
                  <c:v>-2.6117129460452276E-2</c:v>
                </c:pt>
                <c:pt idx="132">
                  <c:v>-2.644752969893685E-2</c:v>
                </c:pt>
                <c:pt idx="133">
                  <c:v>-3.3145643624577753E-2</c:v>
                </c:pt>
                <c:pt idx="134">
                  <c:v>-3.3521098441037483E-2</c:v>
                </c:pt>
                <c:pt idx="135">
                  <c:v>-3.3836480486863635E-2</c:v>
                </c:pt>
                <c:pt idx="136">
                  <c:v>-3.3986662413447472E-2</c:v>
                </c:pt>
                <c:pt idx="137">
                  <c:v>-3.6479682394739893E-2</c:v>
                </c:pt>
                <c:pt idx="138">
                  <c:v>-3.6644882513982152E-2</c:v>
                </c:pt>
                <c:pt idx="139">
                  <c:v>-4.0023975862119393E-2</c:v>
                </c:pt>
                <c:pt idx="140">
                  <c:v>-4.0264266944653598E-2</c:v>
                </c:pt>
                <c:pt idx="141">
                  <c:v>-4.3628342100132472E-2</c:v>
                </c:pt>
                <c:pt idx="142">
                  <c:v>-4.3793542219374731E-2</c:v>
                </c:pt>
                <c:pt idx="143">
                  <c:v>-4.4048851494567304E-2</c:v>
                </c:pt>
                <c:pt idx="144">
                  <c:v>-4.4086396976213277E-2</c:v>
                </c:pt>
                <c:pt idx="145">
                  <c:v>-4.7593144961946804E-2</c:v>
                </c:pt>
                <c:pt idx="146">
                  <c:v>-4.7728308695872329E-2</c:v>
                </c:pt>
                <c:pt idx="147">
                  <c:v>-5.0266383255139852E-2</c:v>
                </c:pt>
                <c:pt idx="148">
                  <c:v>-5.110740204400957E-2</c:v>
                </c:pt>
                <c:pt idx="149">
                  <c:v>-5.4291258887587762E-2</c:v>
                </c:pt>
                <c:pt idx="150">
                  <c:v>-5.4696750089364227E-2</c:v>
                </c:pt>
                <c:pt idx="151">
                  <c:v>-5.7264861033948539E-2</c:v>
                </c:pt>
                <c:pt idx="152">
                  <c:v>-5.8195988978768626E-2</c:v>
                </c:pt>
                <c:pt idx="153">
                  <c:v>-6.115457293247098E-2</c:v>
                </c:pt>
                <c:pt idx="154">
                  <c:v>-6.1199627510446136E-2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16-4A46-9B06-5A34D598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6256"/>
        <c:axId val="1"/>
      </c:scatterChart>
      <c:valAx>
        <c:axId val="81271625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670658682635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095808383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6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6586826347304"/>
          <c:y val="0.9088076726258274"/>
          <c:w val="0.627245508982035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901351568722070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5549189481136"/>
          <c:y val="0.23511007774245343"/>
          <c:w val="0.82511331206983385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Active!$H$21:$H$1605</c:f>
              <c:numCache>
                <c:formatCode>General</c:formatCode>
                <c:ptCount val="158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A-44B4-AEBF-909F3EA3A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Active!$I$21:$I$1605</c:f>
              <c:numCache>
                <c:formatCode>General</c:formatCode>
                <c:ptCount val="1585"/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A-44B4-AEBF-909F3EA3AC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EA-44B4-AEBF-909F3EA3AC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Active!$K$21:$K$1605</c:f>
              <c:numCache>
                <c:formatCode>General</c:formatCode>
                <c:ptCount val="158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  <c:pt idx="145">
                  <c:v>-4.4232000000192784E-2</c:v>
                </c:pt>
                <c:pt idx="146">
                  <c:v>-3.8465999998152256E-2</c:v>
                </c:pt>
                <c:pt idx="147">
                  <c:v>-4.6060000000579748E-2</c:v>
                </c:pt>
                <c:pt idx="148">
                  <c:v>-4.9215999992156867E-2</c:v>
                </c:pt>
                <c:pt idx="149">
                  <c:v>-5.2928000004612841E-2</c:v>
                </c:pt>
                <c:pt idx="150">
                  <c:v>-6.9729999995615799E-2</c:v>
                </c:pt>
                <c:pt idx="151">
                  <c:v>-5.6675999985600356E-2</c:v>
                </c:pt>
                <c:pt idx="152">
                  <c:v>-5.648799999471521E-2</c:v>
                </c:pt>
                <c:pt idx="153">
                  <c:v>-5.761000000347849E-2</c:v>
                </c:pt>
                <c:pt idx="154">
                  <c:v>-6.2488000126904808E-2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EA-44B4-AEBF-909F3EA3AC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EA-44B4-AEBF-909F3EA3A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EA-44B4-AEBF-909F3EA3A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EA-44B4-AEBF-909F3EA3A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Active!$F$21:$F$1605</c:f>
              <c:numCache>
                <c:formatCode>General</c:formatCode>
                <c:ptCount val="158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Active!$O$21:$O$1605</c:f>
              <c:numCache>
                <c:formatCode>General</c:formatCode>
                <c:ptCount val="1585"/>
                <c:pt idx="4">
                  <c:v>0.35887423933731855</c:v>
                </c:pt>
                <c:pt idx="21">
                  <c:v>0.27016177530422192</c:v>
                </c:pt>
                <c:pt idx="23">
                  <c:v>0.27013173891890513</c:v>
                </c:pt>
                <c:pt idx="25">
                  <c:v>0.26661748183684242</c:v>
                </c:pt>
                <c:pt idx="29">
                  <c:v>0.26365889788314001</c:v>
                </c:pt>
                <c:pt idx="30">
                  <c:v>0.26365889788314001</c:v>
                </c:pt>
                <c:pt idx="31">
                  <c:v>0.26352373414921448</c:v>
                </c:pt>
                <c:pt idx="33">
                  <c:v>0.26352373414921448</c:v>
                </c:pt>
                <c:pt idx="34">
                  <c:v>0.26349369776389775</c:v>
                </c:pt>
                <c:pt idx="35">
                  <c:v>0.26073035031475439</c:v>
                </c:pt>
                <c:pt idx="36">
                  <c:v>0.25991936791120146</c:v>
                </c:pt>
                <c:pt idx="39">
                  <c:v>0.24584732139029208</c:v>
                </c:pt>
                <c:pt idx="40">
                  <c:v>0.24314404671178227</c:v>
                </c:pt>
                <c:pt idx="41">
                  <c:v>0.24266346454671389</c:v>
                </c:pt>
                <c:pt idx="42">
                  <c:v>0.24120669985885027</c:v>
                </c:pt>
                <c:pt idx="44">
                  <c:v>0.23937448035452696</c:v>
                </c:pt>
                <c:pt idx="45">
                  <c:v>0.23934444396921017</c:v>
                </c:pt>
                <c:pt idx="46">
                  <c:v>0.23802284301527205</c:v>
                </c:pt>
                <c:pt idx="57">
                  <c:v>0.20684507505645902</c:v>
                </c:pt>
                <c:pt idx="58">
                  <c:v>0.20561358325847121</c:v>
                </c:pt>
                <c:pt idx="59">
                  <c:v>0.2032707452037627</c:v>
                </c:pt>
                <c:pt idx="61">
                  <c:v>0.20265499930476882</c:v>
                </c:pt>
                <c:pt idx="64">
                  <c:v>0.17434570614370787</c:v>
                </c:pt>
                <c:pt idx="65">
                  <c:v>0.17409039686851524</c:v>
                </c:pt>
                <c:pt idx="66">
                  <c:v>0.17125195845607996</c:v>
                </c:pt>
                <c:pt idx="67">
                  <c:v>0.17119188568544641</c:v>
                </c:pt>
                <c:pt idx="68">
                  <c:v>0.16953988449302376</c:v>
                </c:pt>
                <c:pt idx="69">
                  <c:v>0.16764759221806691</c:v>
                </c:pt>
                <c:pt idx="70">
                  <c:v>0.16761755583275012</c:v>
                </c:pt>
                <c:pt idx="71">
                  <c:v>0.16736224655755755</c:v>
                </c:pt>
                <c:pt idx="72">
                  <c:v>0.16362271658561897</c:v>
                </c:pt>
                <c:pt idx="73">
                  <c:v>0.16345751646637668</c:v>
                </c:pt>
                <c:pt idx="74">
                  <c:v>0.1628417705673828</c:v>
                </c:pt>
                <c:pt idx="75">
                  <c:v>0.16055900528330785</c:v>
                </c:pt>
                <c:pt idx="76">
                  <c:v>0.16017604137051897</c:v>
                </c:pt>
                <c:pt idx="77">
                  <c:v>0.16013849588887302</c:v>
                </c:pt>
                <c:pt idx="78">
                  <c:v>0.16013849588887302</c:v>
                </c:pt>
                <c:pt idx="79">
                  <c:v>0.15988318661368039</c:v>
                </c:pt>
                <c:pt idx="80">
                  <c:v>0.15672936615541899</c:v>
                </c:pt>
                <c:pt idx="81">
                  <c:v>0.15562552899502746</c:v>
                </c:pt>
                <c:pt idx="82">
                  <c:v>0.15527260146755537</c:v>
                </c:pt>
                <c:pt idx="83">
                  <c:v>0.15295979979816365</c:v>
                </c:pt>
                <c:pt idx="84">
                  <c:v>0.15234405389916975</c:v>
                </c:pt>
                <c:pt idx="85">
                  <c:v>0.14983601572521899</c:v>
                </c:pt>
                <c:pt idx="86">
                  <c:v>0.1498059793399022</c:v>
                </c:pt>
                <c:pt idx="87">
                  <c:v>0.14886734229875298</c:v>
                </c:pt>
                <c:pt idx="88">
                  <c:v>0.14606644936796365</c:v>
                </c:pt>
                <c:pt idx="89">
                  <c:v>0.14435437540490745</c:v>
                </c:pt>
                <c:pt idx="90">
                  <c:v>0.14435437540490745</c:v>
                </c:pt>
                <c:pt idx="91">
                  <c:v>0.14249211951526736</c:v>
                </c:pt>
                <c:pt idx="92">
                  <c:v>0.1423269193960251</c:v>
                </c:pt>
                <c:pt idx="93">
                  <c:v>0.13849728026813621</c:v>
                </c:pt>
                <c:pt idx="94">
                  <c:v>0.13846724388281945</c:v>
                </c:pt>
                <c:pt idx="95">
                  <c:v>0.13746102497470747</c:v>
                </c:pt>
                <c:pt idx="96">
                  <c:v>0.13746102497470747</c:v>
                </c:pt>
                <c:pt idx="97">
                  <c:v>0.1350506050530362</c:v>
                </c:pt>
                <c:pt idx="98">
                  <c:v>0.13369145861745213</c:v>
                </c:pt>
                <c:pt idx="99">
                  <c:v>0.13176912995717849</c:v>
                </c:pt>
                <c:pt idx="100">
                  <c:v>0.13176912995717849</c:v>
                </c:pt>
                <c:pt idx="101">
                  <c:v>0.12009999426161116</c:v>
                </c:pt>
                <c:pt idx="102">
                  <c:v>0.11250078877646696</c:v>
                </c:pt>
                <c:pt idx="103">
                  <c:v>0.10641842074981989</c:v>
                </c:pt>
                <c:pt idx="104">
                  <c:v>8.7345316073667412E-2</c:v>
                </c:pt>
                <c:pt idx="105">
                  <c:v>8.7345316073667412E-2</c:v>
                </c:pt>
                <c:pt idx="106">
                  <c:v>6.0357623866544557E-2</c:v>
                </c:pt>
                <c:pt idx="107">
                  <c:v>5.9681805196917126E-2</c:v>
                </c:pt>
                <c:pt idx="108">
                  <c:v>5.2953654885959378E-2</c:v>
                </c:pt>
                <c:pt idx="109">
                  <c:v>5.2953654885959378E-2</c:v>
                </c:pt>
                <c:pt idx="110">
                  <c:v>9.4008961766348098E-3</c:v>
                </c:pt>
                <c:pt idx="111">
                  <c:v>6.367221259640482E-3</c:v>
                </c:pt>
                <c:pt idx="112">
                  <c:v>5.9016572872304662E-3</c:v>
                </c:pt>
                <c:pt idx="113">
                  <c:v>5.9016572872304662E-3</c:v>
                </c:pt>
                <c:pt idx="114">
                  <c:v>5.4360933148204504E-3</c:v>
                </c:pt>
                <c:pt idx="115">
                  <c:v>2.2071818932670739E-3</c:v>
                </c:pt>
                <c:pt idx="116">
                  <c:v>-1.5023116933547132E-3</c:v>
                </c:pt>
                <c:pt idx="117">
                  <c:v>-1.5023116933547132E-3</c:v>
                </c:pt>
                <c:pt idx="118">
                  <c:v>-1.5774026566466592E-3</c:v>
                </c:pt>
                <c:pt idx="119">
                  <c:v>-1.6975481979137619E-3</c:v>
                </c:pt>
                <c:pt idx="120">
                  <c:v>-1.6975481979137619E-3</c:v>
                </c:pt>
                <c:pt idx="121">
                  <c:v>-8.245480196970828E-3</c:v>
                </c:pt>
                <c:pt idx="122">
                  <c:v>-8.3205711602627741E-3</c:v>
                </c:pt>
                <c:pt idx="123">
                  <c:v>-1.5679485562872769E-2</c:v>
                </c:pt>
                <c:pt idx="124">
                  <c:v>-1.8638069516575179E-2</c:v>
                </c:pt>
                <c:pt idx="125">
                  <c:v>-1.8683124094550335E-2</c:v>
                </c:pt>
                <c:pt idx="126">
                  <c:v>-2.1836944552811793E-2</c:v>
                </c:pt>
                <c:pt idx="127">
                  <c:v>-2.198712647939563E-2</c:v>
                </c:pt>
                <c:pt idx="128">
                  <c:v>-2.198712647939563E-2</c:v>
                </c:pt>
                <c:pt idx="129">
                  <c:v>-2.2212399369271468E-2</c:v>
                </c:pt>
                <c:pt idx="130">
                  <c:v>-2.5996983919185174E-2</c:v>
                </c:pt>
                <c:pt idx="131">
                  <c:v>-2.6117129460452276E-2</c:v>
                </c:pt>
                <c:pt idx="132">
                  <c:v>-2.644752969893685E-2</c:v>
                </c:pt>
                <c:pt idx="133">
                  <c:v>-3.3145643624577753E-2</c:v>
                </c:pt>
                <c:pt idx="134">
                  <c:v>-3.3521098441037483E-2</c:v>
                </c:pt>
                <c:pt idx="135">
                  <c:v>-3.3836480486863635E-2</c:v>
                </c:pt>
                <c:pt idx="136">
                  <c:v>-3.3986662413447472E-2</c:v>
                </c:pt>
                <c:pt idx="137">
                  <c:v>-3.6479682394739893E-2</c:v>
                </c:pt>
                <c:pt idx="138">
                  <c:v>-3.6644882513982152E-2</c:v>
                </c:pt>
                <c:pt idx="139">
                  <c:v>-4.0023975862119393E-2</c:v>
                </c:pt>
                <c:pt idx="140">
                  <c:v>-4.0264266944653598E-2</c:v>
                </c:pt>
                <c:pt idx="141">
                  <c:v>-4.3628342100132472E-2</c:v>
                </c:pt>
                <c:pt idx="142">
                  <c:v>-4.3793542219374731E-2</c:v>
                </c:pt>
                <c:pt idx="143">
                  <c:v>-4.4048851494567304E-2</c:v>
                </c:pt>
                <c:pt idx="144">
                  <c:v>-4.4086396976213277E-2</c:v>
                </c:pt>
                <c:pt idx="145">
                  <c:v>-4.7593144961946804E-2</c:v>
                </c:pt>
                <c:pt idx="146">
                  <c:v>-4.7728308695872329E-2</c:v>
                </c:pt>
                <c:pt idx="147">
                  <c:v>-5.0266383255139852E-2</c:v>
                </c:pt>
                <c:pt idx="148">
                  <c:v>-5.110740204400957E-2</c:v>
                </c:pt>
                <c:pt idx="149">
                  <c:v>-5.4291258887587762E-2</c:v>
                </c:pt>
                <c:pt idx="150">
                  <c:v>-5.4696750089364227E-2</c:v>
                </c:pt>
                <c:pt idx="151">
                  <c:v>-5.7264861033948539E-2</c:v>
                </c:pt>
                <c:pt idx="152">
                  <c:v>-5.8195988978768626E-2</c:v>
                </c:pt>
                <c:pt idx="153">
                  <c:v>-6.115457293247098E-2</c:v>
                </c:pt>
                <c:pt idx="154">
                  <c:v>-6.1199627510446136E-2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EA-44B4-AEBF-909F3EA3AC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  <c:pt idx="145">
                  <c:v>19182</c:v>
                </c:pt>
                <c:pt idx="146">
                  <c:v>19191</c:v>
                </c:pt>
                <c:pt idx="147">
                  <c:v>19360</c:v>
                </c:pt>
                <c:pt idx="148">
                  <c:v>19416</c:v>
                </c:pt>
                <c:pt idx="149">
                  <c:v>19628</c:v>
                </c:pt>
                <c:pt idx="150">
                  <c:v>19655</c:v>
                </c:pt>
                <c:pt idx="151">
                  <c:v>19826</c:v>
                </c:pt>
                <c:pt idx="152">
                  <c:v>19888</c:v>
                </c:pt>
                <c:pt idx="153">
                  <c:v>20085</c:v>
                </c:pt>
                <c:pt idx="154">
                  <c:v>20088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D5-407D-B140-914C005FD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3304"/>
        <c:axId val="1"/>
      </c:scatterChart>
      <c:valAx>
        <c:axId val="812713304"/>
        <c:scaling>
          <c:orientation val="minMax"/>
          <c:min val="-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71329088348272"/>
              <c:y val="0.85789055364944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16890881913304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3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CAD6E05-FDFC-B179-CF55-53E368C5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428625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95CD530-B80D-A4AE-5507-19128E9F4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13" Type="http://schemas.openxmlformats.org/officeDocument/2006/relationships/hyperlink" Target="http://www.bav-astro.de/sfs/BAVM_link.php?BAVMnr=56" TargetMode="External"/><Relationship Id="rId18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676" TargetMode="External"/><Relationship Id="rId7" Type="http://schemas.openxmlformats.org/officeDocument/2006/relationships/hyperlink" Target="http://www.konkoly.hu/cgi-bin/IBVS?5960" TargetMode="External"/><Relationship Id="rId12" Type="http://schemas.openxmlformats.org/officeDocument/2006/relationships/hyperlink" Target="http://www.bav-astro.de/sfs/BAVM_link.php?BAVMnr=234" TargetMode="External"/><Relationship Id="rId17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60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60" TargetMode="External"/><Relationship Id="rId10" Type="http://schemas.openxmlformats.org/officeDocument/2006/relationships/hyperlink" Target="http://www.konkoly.hu/cgi-bin/IBVS?6042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bav-astro.de/sfs/BAVM_link.php?BAVMnr=232" TargetMode="External"/><Relationship Id="rId14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5"/>
  <sheetViews>
    <sheetView tabSelected="1" workbookViewId="0">
      <pane xSplit="14" ySplit="22" topLeftCell="O16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style="1" customWidth="1"/>
    <col min="2" max="2" width="5.140625" style="2" customWidth="1"/>
    <col min="3" max="3" width="11.85546875" style="1" customWidth="1"/>
    <col min="4" max="4" width="9.42578125" style="1" customWidth="1"/>
    <col min="5" max="5" width="12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29382.941999999999</v>
      </c>
      <c r="D4" s="8">
        <v>1.5337259999999999</v>
      </c>
    </row>
    <row r="5" spans="1:6" x14ac:dyDescent="0.2">
      <c r="A5" s="9" t="s">
        <v>5</v>
      </c>
      <c r="B5"/>
      <c r="C5" s="10">
        <v>-9.5</v>
      </c>
      <c r="D5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29382.941999999999</v>
      </c>
      <c r="D7" s="1" t="s">
        <v>507</v>
      </c>
    </row>
    <row r="8" spans="1:6" x14ac:dyDescent="0.2">
      <c r="A8" s="1" t="s">
        <v>9</v>
      </c>
      <c r="C8" s="1">
        <f>+D4</f>
        <v>1.5337259999999999</v>
      </c>
      <c r="D8" s="1" t="s">
        <v>507</v>
      </c>
    </row>
    <row r="9" spans="1:6" x14ac:dyDescent="0.2">
      <c r="A9" s="11" t="s">
        <v>10</v>
      </c>
      <c r="B9" s="12">
        <v>141</v>
      </c>
      <c r="C9" s="13" t="str">
        <f>"F"&amp;B9</f>
        <v>F141</v>
      </c>
      <c r="D9" s="14" t="str">
        <f>"G"&amp;B9</f>
        <v>G141</v>
      </c>
    </row>
    <row r="10" spans="1:6" x14ac:dyDescent="0.2">
      <c r="A10"/>
      <c r="B10"/>
      <c r="C10" s="15" t="s">
        <v>11</v>
      </c>
      <c r="D10" s="15" t="s">
        <v>12</v>
      </c>
      <c r="E10"/>
    </row>
    <row r="11" spans="1:6" x14ac:dyDescent="0.2">
      <c r="A11" t="s">
        <v>13</v>
      </c>
      <c r="B11"/>
      <c r="C11" s="16">
        <f ca="1">INTERCEPT(INDIRECT($D$9):G983,INDIRECT($C$9):F983)</f>
        <v>0.24048582661124765</v>
      </c>
      <c r="D11" s="2"/>
      <c r="E11"/>
    </row>
    <row r="12" spans="1:6" x14ac:dyDescent="0.2">
      <c r="A12" t="s">
        <v>14</v>
      </c>
      <c r="B12"/>
      <c r="C12" s="16">
        <f ca="1">SLOPE(INDIRECT($D$9):G983,INDIRECT($C$9):F983)</f>
        <v>-1.5018192658387784E-5</v>
      </c>
      <c r="D12" s="2"/>
      <c r="E12" s="87" t="s">
        <v>506</v>
      </c>
      <c r="F12" s="88" t="s">
        <v>505</v>
      </c>
    </row>
    <row r="13" spans="1:6" x14ac:dyDescent="0.2">
      <c r="A13" t="s">
        <v>15</v>
      </c>
      <c r="B13"/>
      <c r="C13" s="2" t="s">
        <v>16</v>
      </c>
      <c r="E13" s="85" t="s">
        <v>18</v>
      </c>
      <c r="F13" s="89">
        <v>1</v>
      </c>
    </row>
    <row r="14" spans="1:6" x14ac:dyDescent="0.2">
      <c r="A14"/>
      <c r="B14"/>
      <c r="C14"/>
      <c r="E14" s="85" t="s">
        <v>20</v>
      </c>
      <c r="F14" s="90">
        <f ca="1">NOW()+15018.5+$C$5/24</f>
        <v>60682.844453935184</v>
      </c>
    </row>
    <row r="15" spans="1:6" x14ac:dyDescent="0.2">
      <c r="A15" s="17" t="s">
        <v>17</v>
      </c>
      <c r="B15"/>
      <c r="C15" s="18">
        <f ca="1">(C7+C11)+(C8+C12)*INT(MAX(F21:F3524))</f>
        <v>60192.368688372488</v>
      </c>
      <c r="E15" s="85" t="s">
        <v>22</v>
      </c>
      <c r="F15" s="90">
        <f ca="1">ROUND(2*($F$14-$C$7)/$C$8,0)/2+$F$13</f>
        <v>20409</v>
      </c>
    </row>
    <row r="16" spans="1:6" x14ac:dyDescent="0.2">
      <c r="A16" s="17" t="s">
        <v>19</v>
      </c>
      <c r="B16"/>
      <c r="C16" s="18">
        <f ca="1">+C8+C12</f>
        <v>1.5337109818073416</v>
      </c>
      <c r="E16" s="85" t="s">
        <v>24</v>
      </c>
      <c r="F16" s="90">
        <f ca="1">ROUND(2*($F$14-$C$15)/$C$16,0)/2+$F$13</f>
        <v>321</v>
      </c>
    </row>
    <row r="17" spans="1:21" x14ac:dyDescent="0.2">
      <c r="A17" s="11" t="s">
        <v>21</v>
      </c>
      <c r="B17"/>
      <c r="C17">
        <f>COUNT(C21:C2182)</f>
        <v>155</v>
      </c>
      <c r="E17" s="85" t="s">
        <v>503</v>
      </c>
      <c r="F17" s="91">
        <f ca="1">+$C$15+$C$16*$F$16-15018.5-$C$5/24</f>
        <v>45666.585746865981</v>
      </c>
    </row>
    <row r="18" spans="1:21" x14ac:dyDescent="0.2">
      <c r="A18" s="17" t="s">
        <v>23</v>
      </c>
      <c r="B18"/>
      <c r="C18" s="19">
        <f ca="1">+C15</f>
        <v>60192.368688372488</v>
      </c>
      <c r="D18" s="84">
        <f ca="1">+C16</f>
        <v>1.5337109818073416</v>
      </c>
      <c r="E18" s="86" t="s">
        <v>504</v>
      </c>
      <c r="F18" s="92">
        <f ca="1">+($C$15+$C$16*$F$16)-($C$16/2)-15018.5-$C$5/24</f>
        <v>45665.818891375078</v>
      </c>
    </row>
    <row r="19" spans="1:21" x14ac:dyDescent="0.2">
      <c r="E19" s="11"/>
      <c r="F19" s="20"/>
    </row>
    <row r="20" spans="1:21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5" t="s">
        <v>41</v>
      </c>
      <c r="U20" s="93" t="s">
        <v>508</v>
      </c>
    </row>
    <row r="21" spans="1:21" x14ac:dyDescent="0.2">
      <c r="A21" s="1" t="s">
        <v>42</v>
      </c>
      <c r="B21" s="2" t="s">
        <v>43</v>
      </c>
      <c r="C21" s="22">
        <v>15666.795</v>
      </c>
      <c r="D21" s="22"/>
      <c r="E21" s="1">
        <f t="shared" ref="E21:E52" si="0">+(C21-C$7)/C$8</f>
        <v>-8943.0230693096419</v>
      </c>
      <c r="F21" s="1">
        <f t="shared" ref="F21:F52" si="1">ROUND(2*E21,0)/2</f>
        <v>-8943</v>
      </c>
      <c r="G21" s="1">
        <f t="shared" ref="G21:G52" si="2">+C21-(C$7+F21*C$8)</f>
        <v>-3.5382000000026892E-2</v>
      </c>
      <c r="H21" s="1">
        <f t="shared" ref="H21:H52" si="3">+G21</f>
        <v>-3.5382000000026892E-2</v>
      </c>
      <c r="Q21" s="72">
        <f t="shared" ref="Q21:Q52" si="4">+C21-15018.5</f>
        <v>648.29500000000007</v>
      </c>
      <c r="R21" s="5" t="s">
        <v>44</v>
      </c>
    </row>
    <row r="22" spans="1:21" x14ac:dyDescent="0.2">
      <c r="A22" s="1" t="s">
        <v>42</v>
      </c>
      <c r="B22" s="2" t="s">
        <v>43</v>
      </c>
      <c r="C22" s="22">
        <v>16111.65</v>
      </c>
      <c r="D22" s="22"/>
      <c r="E22" s="1">
        <f t="shared" si="0"/>
        <v>-8652.9745208726981</v>
      </c>
      <c r="F22" s="1">
        <f t="shared" si="1"/>
        <v>-8653</v>
      </c>
      <c r="G22" s="1">
        <f t="shared" si="2"/>
        <v>3.9077999999790336E-2</v>
      </c>
      <c r="H22" s="1">
        <f t="shared" si="3"/>
        <v>3.9077999999790336E-2</v>
      </c>
      <c r="Q22" s="72">
        <f t="shared" si="4"/>
        <v>1093.1499999999996</v>
      </c>
    </row>
    <row r="23" spans="1:21" x14ac:dyDescent="0.2">
      <c r="A23" s="1" t="s">
        <v>42</v>
      </c>
      <c r="B23" s="2" t="s">
        <v>45</v>
      </c>
      <c r="C23" s="22">
        <v>16499.587</v>
      </c>
      <c r="D23" s="22"/>
      <c r="E23" s="1">
        <f t="shared" si="0"/>
        <v>-8400.0369035929489</v>
      </c>
      <c r="F23" s="1">
        <f t="shared" si="1"/>
        <v>-8400</v>
      </c>
      <c r="G23" s="1">
        <f t="shared" si="2"/>
        <v>-5.6599999999889405E-2</v>
      </c>
      <c r="H23" s="1">
        <f t="shared" si="3"/>
        <v>-5.6599999999889405E-2</v>
      </c>
      <c r="Q23" s="72">
        <f t="shared" si="4"/>
        <v>1481.0869999999995</v>
      </c>
    </row>
    <row r="24" spans="1:21" x14ac:dyDescent="0.2">
      <c r="A24" s="1" t="s">
        <v>42</v>
      </c>
      <c r="B24" s="2" t="s">
        <v>43</v>
      </c>
      <c r="C24" s="22">
        <v>16719.809000000001</v>
      </c>
      <c r="D24" s="22"/>
      <c r="E24" s="1">
        <f t="shared" si="0"/>
        <v>-8256.450630686315</v>
      </c>
      <c r="F24" s="1">
        <f t="shared" si="1"/>
        <v>-8256.5</v>
      </c>
      <c r="G24" s="1">
        <f t="shared" si="2"/>
        <v>7.5719000000390224E-2</v>
      </c>
      <c r="H24" s="1">
        <f t="shared" si="3"/>
        <v>7.5719000000390224E-2</v>
      </c>
      <c r="Q24" s="72">
        <f t="shared" si="4"/>
        <v>1701.3090000000011</v>
      </c>
    </row>
    <row r="25" spans="1:21" x14ac:dyDescent="0.2">
      <c r="A25" s="23" t="s">
        <v>46</v>
      </c>
      <c r="B25" s="24" t="s">
        <v>43</v>
      </c>
      <c r="C25" s="25">
        <v>17292.536</v>
      </c>
      <c r="D25" s="22"/>
      <c r="E25" s="26">
        <f t="shared" si="0"/>
        <v>-7883.0286504890701</v>
      </c>
      <c r="F25" s="1">
        <f t="shared" si="1"/>
        <v>-7883</v>
      </c>
      <c r="G25" s="1">
        <f t="shared" si="2"/>
        <v>-4.3942000000242842E-2</v>
      </c>
      <c r="H25" s="1">
        <f t="shared" si="3"/>
        <v>-4.3942000000242842E-2</v>
      </c>
      <c r="O25" s="1">
        <f ca="1">+C$11+C$12*$F25</f>
        <v>0.35887423933731855</v>
      </c>
      <c r="Q25" s="72">
        <f t="shared" si="4"/>
        <v>2274.0360000000001</v>
      </c>
    </row>
    <row r="26" spans="1:21" x14ac:dyDescent="0.2">
      <c r="A26" s="1" t="s">
        <v>42</v>
      </c>
      <c r="B26" s="2" t="s">
        <v>43</v>
      </c>
      <c r="C26" s="22">
        <v>17531.75</v>
      </c>
      <c r="D26" s="22"/>
      <c r="E26" s="1">
        <f t="shared" si="0"/>
        <v>-7727.0594617291481</v>
      </c>
      <c r="F26" s="1">
        <f t="shared" si="1"/>
        <v>-7727</v>
      </c>
      <c r="G26" s="1">
        <f t="shared" si="2"/>
        <v>-9.1198000001895707E-2</v>
      </c>
      <c r="H26" s="1">
        <f t="shared" si="3"/>
        <v>-9.1198000001895707E-2</v>
      </c>
      <c r="Q26" s="72">
        <f t="shared" si="4"/>
        <v>2513.25</v>
      </c>
    </row>
    <row r="27" spans="1:21" x14ac:dyDescent="0.2">
      <c r="A27" s="1" t="s">
        <v>42</v>
      </c>
      <c r="B27" s="2" t="s">
        <v>43</v>
      </c>
      <c r="C27" s="22">
        <v>17548.764999999999</v>
      </c>
      <c r="D27" s="22"/>
      <c r="E27" s="1">
        <f t="shared" si="0"/>
        <v>-7715.9655636013213</v>
      </c>
      <c r="F27" s="1">
        <f t="shared" si="1"/>
        <v>-7716</v>
      </c>
      <c r="G27" s="1">
        <f t="shared" si="2"/>
        <v>5.2815999999438645E-2</v>
      </c>
      <c r="H27" s="1">
        <f t="shared" si="3"/>
        <v>5.2815999999438645E-2</v>
      </c>
      <c r="Q27" s="72">
        <f t="shared" si="4"/>
        <v>2530.2649999999994</v>
      </c>
    </row>
    <row r="28" spans="1:21" x14ac:dyDescent="0.2">
      <c r="A28" s="1" t="s">
        <v>42</v>
      </c>
      <c r="B28" s="2" t="s">
        <v>43</v>
      </c>
      <c r="C28" s="22">
        <v>17867.758999999998</v>
      </c>
      <c r="D28" s="22"/>
      <c r="E28" s="1">
        <f t="shared" si="0"/>
        <v>-7507.9792609631713</v>
      </c>
      <c r="F28" s="1">
        <f t="shared" si="1"/>
        <v>-7508</v>
      </c>
      <c r="G28" s="1">
        <f t="shared" si="2"/>
        <v>3.1807999999728054E-2</v>
      </c>
      <c r="H28" s="1">
        <f t="shared" si="3"/>
        <v>3.1807999999728054E-2</v>
      </c>
      <c r="Q28" s="72">
        <f t="shared" si="4"/>
        <v>2849.2589999999982</v>
      </c>
    </row>
    <row r="29" spans="1:21" x14ac:dyDescent="0.2">
      <c r="A29" s="1" t="s">
        <v>42</v>
      </c>
      <c r="B29" s="2" t="s">
        <v>43</v>
      </c>
      <c r="C29" s="22">
        <v>17890.703000000001</v>
      </c>
      <c r="D29" s="22"/>
      <c r="E29" s="1">
        <f t="shared" si="0"/>
        <v>-7493.0196136728455</v>
      </c>
      <c r="F29" s="1">
        <f t="shared" si="1"/>
        <v>-7493</v>
      </c>
      <c r="G29" s="1">
        <f t="shared" si="2"/>
        <v>-3.0081999997491948E-2</v>
      </c>
      <c r="H29" s="1">
        <f t="shared" si="3"/>
        <v>-3.0081999997491948E-2</v>
      </c>
      <c r="Q29" s="72">
        <f t="shared" si="4"/>
        <v>2872.2030000000013</v>
      </c>
    </row>
    <row r="30" spans="1:21" x14ac:dyDescent="0.2">
      <c r="A30" s="1" t="s">
        <v>42</v>
      </c>
      <c r="B30" s="2" t="s">
        <v>43</v>
      </c>
      <c r="C30" s="22">
        <v>18531.845000000001</v>
      </c>
      <c r="D30" s="22"/>
      <c r="E30" s="1">
        <f t="shared" si="0"/>
        <v>-7074.990578499679</v>
      </c>
      <c r="F30" s="1">
        <f t="shared" si="1"/>
        <v>-7075</v>
      </c>
      <c r="G30" s="1">
        <f t="shared" si="2"/>
        <v>1.4450000002398156E-2</v>
      </c>
      <c r="H30" s="1">
        <f t="shared" si="3"/>
        <v>1.4450000002398156E-2</v>
      </c>
      <c r="Q30" s="72">
        <f t="shared" si="4"/>
        <v>3513.3450000000012</v>
      </c>
    </row>
    <row r="31" spans="1:21" x14ac:dyDescent="0.2">
      <c r="A31" s="1" t="s">
        <v>42</v>
      </c>
      <c r="B31" s="2" t="s">
        <v>43</v>
      </c>
      <c r="C31" s="22">
        <v>18680.686000000002</v>
      </c>
      <c r="D31" s="22"/>
      <c r="E31" s="1">
        <f t="shared" si="0"/>
        <v>-6977.9452131606286</v>
      </c>
      <c r="F31" s="1">
        <f t="shared" si="1"/>
        <v>-6978</v>
      </c>
      <c r="G31" s="1">
        <f t="shared" si="2"/>
        <v>8.4028000001126202E-2</v>
      </c>
      <c r="H31" s="1">
        <f t="shared" si="3"/>
        <v>8.4028000001126202E-2</v>
      </c>
      <c r="Q31" s="72">
        <f t="shared" si="4"/>
        <v>3662.1860000000015</v>
      </c>
    </row>
    <row r="32" spans="1:21" x14ac:dyDescent="0.2">
      <c r="A32" s="1" t="s">
        <v>42</v>
      </c>
      <c r="B32" s="2" t="s">
        <v>43</v>
      </c>
      <c r="C32" s="22">
        <v>18950.831999999999</v>
      </c>
      <c r="D32" s="22"/>
      <c r="E32" s="1">
        <f t="shared" si="0"/>
        <v>-6801.8081456531354</v>
      </c>
      <c r="F32" s="1">
        <f t="shared" si="1"/>
        <v>-6802</v>
      </c>
      <c r="G32" s="1">
        <f t="shared" si="2"/>
        <v>0.29425199999968754</v>
      </c>
      <c r="H32" s="1">
        <f t="shared" si="3"/>
        <v>0.29425199999968754</v>
      </c>
      <c r="Q32" s="72">
        <f t="shared" si="4"/>
        <v>3932.3319999999985</v>
      </c>
    </row>
    <row r="33" spans="1:17" x14ac:dyDescent="0.2">
      <c r="A33" s="1" t="s">
        <v>42</v>
      </c>
      <c r="B33" s="2" t="s">
        <v>43</v>
      </c>
      <c r="C33" s="22">
        <v>19292.536</v>
      </c>
      <c r="D33" s="22"/>
      <c r="E33" s="1">
        <f t="shared" si="0"/>
        <v>-6579.0147653492213</v>
      </c>
      <c r="F33" s="1">
        <f t="shared" si="1"/>
        <v>-6579</v>
      </c>
      <c r="G33" s="1">
        <f t="shared" si="2"/>
        <v>-2.2645999997621402E-2</v>
      </c>
      <c r="H33" s="1">
        <f t="shared" si="3"/>
        <v>-2.2645999997621402E-2</v>
      </c>
      <c r="Q33" s="72">
        <f t="shared" si="4"/>
        <v>4274.0360000000001</v>
      </c>
    </row>
    <row r="34" spans="1:17" x14ac:dyDescent="0.2">
      <c r="A34" s="1" t="s">
        <v>42</v>
      </c>
      <c r="B34" s="2" t="s">
        <v>45</v>
      </c>
      <c r="C34" s="22">
        <v>21826.866000000002</v>
      </c>
      <c r="D34" s="22"/>
      <c r="E34" s="1">
        <f t="shared" si="0"/>
        <v>-4926.6140105859831</v>
      </c>
      <c r="F34" s="1">
        <f t="shared" si="1"/>
        <v>-4926.5</v>
      </c>
      <c r="G34" s="1">
        <f t="shared" si="2"/>
        <v>-0.17486099999950966</v>
      </c>
      <c r="H34" s="1">
        <f t="shared" si="3"/>
        <v>-0.17486099999950966</v>
      </c>
      <c r="Q34" s="72">
        <f t="shared" si="4"/>
        <v>6808.3660000000018</v>
      </c>
    </row>
    <row r="35" spans="1:17" x14ac:dyDescent="0.2">
      <c r="A35" s="1" t="s">
        <v>42</v>
      </c>
      <c r="B35" s="2" t="s">
        <v>43</v>
      </c>
      <c r="C35" s="22">
        <v>24077.741000000002</v>
      </c>
      <c r="D35" s="22"/>
      <c r="E35" s="1">
        <f t="shared" si="0"/>
        <v>-3459.0278837289043</v>
      </c>
      <c r="F35" s="1">
        <f t="shared" si="1"/>
        <v>-3459</v>
      </c>
      <c r="G35" s="1">
        <f t="shared" si="2"/>
        <v>-4.2765999998664483E-2</v>
      </c>
      <c r="H35" s="1">
        <f t="shared" si="3"/>
        <v>-4.2765999998664483E-2</v>
      </c>
      <c r="Q35" s="72">
        <f t="shared" si="4"/>
        <v>9059.2410000000018</v>
      </c>
    </row>
    <row r="36" spans="1:17" x14ac:dyDescent="0.2">
      <c r="A36" s="1" t="s">
        <v>42</v>
      </c>
      <c r="B36" s="2" t="s">
        <v>43</v>
      </c>
      <c r="C36" s="22">
        <v>24424.67</v>
      </c>
      <c r="D36" s="22"/>
      <c r="E36" s="1">
        <f t="shared" si="0"/>
        <v>-3232.8277671500655</v>
      </c>
      <c r="F36" s="1">
        <f t="shared" si="1"/>
        <v>-3233</v>
      </c>
      <c r="G36" s="1">
        <f t="shared" si="2"/>
        <v>0.26415799999813316</v>
      </c>
      <c r="H36" s="1">
        <f t="shared" si="3"/>
        <v>0.26415799999813316</v>
      </c>
      <c r="Q36" s="72">
        <f t="shared" si="4"/>
        <v>9406.1699999999983</v>
      </c>
    </row>
    <row r="37" spans="1:17" x14ac:dyDescent="0.2">
      <c r="A37" s="1" t="s">
        <v>42</v>
      </c>
      <c r="B37" s="2" t="s">
        <v>43</v>
      </c>
      <c r="C37" s="22">
        <v>25890.816999999999</v>
      </c>
      <c r="D37" s="22"/>
      <c r="E37" s="1">
        <f t="shared" si="0"/>
        <v>-2276.8897443219976</v>
      </c>
      <c r="F37" s="1">
        <f t="shared" si="1"/>
        <v>-2277</v>
      </c>
      <c r="G37" s="1">
        <f t="shared" si="2"/>
        <v>0.16910199999983888</v>
      </c>
      <c r="H37" s="1">
        <f t="shared" si="3"/>
        <v>0.16910199999983888</v>
      </c>
      <c r="Q37" s="72">
        <f t="shared" si="4"/>
        <v>10872.316999999999</v>
      </c>
    </row>
    <row r="38" spans="1:17" x14ac:dyDescent="0.2">
      <c r="A38" s="1" t="s">
        <v>42</v>
      </c>
      <c r="B38" s="2" t="s">
        <v>43</v>
      </c>
      <c r="C38" s="22">
        <v>25936.545999999998</v>
      </c>
      <c r="D38" s="22"/>
      <c r="E38" s="1">
        <f t="shared" si="0"/>
        <v>-2247.074118845218</v>
      </c>
      <c r="F38" s="1">
        <f t="shared" si="1"/>
        <v>-2247</v>
      </c>
      <c r="G38" s="1">
        <f t="shared" si="2"/>
        <v>-0.11367800000152783</v>
      </c>
      <c r="H38" s="1">
        <f t="shared" si="3"/>
        <v>-0.11367800000152783</v>
      </c>
      <c r="Q38" s="72">
        <f t="shared" si="4"/>
        <v>10918.045999999998</v>
      </c>
    </row>
    <row r="39" spans="1:17" x14ac:dyDescent="0.2">
      <c r="A39" s="1" t="s">
        <v>42</v>
      </c>
      <c r="B39" s="2" t="s">
        <v>43</v>
      </c>
      <c r="C39" s="22">
        <v>25950.536</v>
      </c>
      <c r="D39" s="22"/>
      <c r="E39" s="1">
        <f t="shared" si="0"/>
        <v>-2237.9525417186637</v>
      </c>
      <c r="F39" s="1">
        <f t="shared" si="1"/>
        <v>-2238</v>
      </c>
      <c r="G39" s="1">
        <f t="shared" si="2"/>
        <v>7.2788000001310138E-2</v>
      </c>
      <c r="H39" s="1">
        <f t="shared" si="3"/>
        <v>7.2788000001310138E-2</v>
      </c>
      <c r="Q39" s="72">
        <f t="shared" si="4"/>
        <v>10932.036</v>
      </c>
    </row>
    <row r="40" spans="1:17" x14ac:dyDescent="0.2">
      <c r="A40" s="1" t="s">
        <v>42</v>
      </c>
      <c r="B40" s="2" t="s">
        <v>43</v>
      </c>
      <c r="C40" s="22">
        <v>26189.813999999998</v>
      </c>
      <c r="D40" s="22"/>
      <c r="E40" s="1">
        <f t="shared" si="0"/>
        <v>-2081.9416245144184</v>
      </c>
      <c r="F40" s="1">
        <f t="shared" si="1"/>
        <v>-2082</v>
      </c>
      <c r="G40" s="1">
        <f t="shared" si="2"/>
        <v>8.9531999998143874E-2</v>
      </c>
      <c r="H40" s="1">
        <f t="shared" si="3"/>
        <v>8.9531999998143874E-2</v>
      </c>
      <c r="Q40" s="72">
        <f t="shared" si="4"/>
        <v>11171.313999999998</v>
      </c>
    </row>
    <row r="41" spans="1:17" x14ac:dyDescent="0.2">
      <c r="A41" s="1" t="s">
        <v>42</v>
      </c>
      <c r="B41" s="2" t="s">
        <v>43</v>
      </c>
      <c r="C41" s="22">
        <v>26304.717000000001</v>
      </c>
      <c r="D41" s="22"/>
      <c r="E41" s="1">
        <f t="shared" si="0"/>
        <v>-2007.0240707923049</v>
      </c>
      <c r="F41" s="1">
        <f t="shared" si="1"/>
        <v>-2007</v>
      </c>
      <c r="G41" s="1">
        <f t="shared" si="2"/>
        <v>-3.6917999997967854E-2</v>
      </c>
      <c r="H41" s="1">
        <f t="shared" si="3"/>
        <v>-3.6917999997967854E-2</v>
      </c>
      <c r="Q41" s="72">
        <f t="shared" si="4"/>
        <v>11286.217000000001</v>
      </c>
    </row>
    <row r="42" spans="1:17" x14ac:dyDescent="0.2">
      <c r="A42" s="23" t="s">
        <v>47</v>
      </c>
      <c r="B42" s="24" t="s">
        <v>43</v>
      </c>
      <c r="C42" s="25">
        <v>26352.321</v>
      </c>
      <c r="D42" s="22"/>
      <c r="E42" s="26">
        <f t="shared" si="0"/>
        <v>-1975.9859322982068</v>
      </c>
      <c r="F42" s="1">
        <f t="shared" si="1"/>
        <v>-1976</v>
      </c>
      <c r="G42" s="1">
        <f t="shared" si="2"/>
        <v>2.1575999999186024E-2</v>
      </c>
      <c r="H42" s="1">
        <f t="shared" si="3"/>
        <v>2.1575999999186024E-2</v>
      </c>
      <c r="O42" s="1">
        <f ca="1">+C$11+C$12*$F42</f>
        <v>0.27016177530422192</v>
      </c>
      <c r="Q42" s="72">
        <f t="shared" si="4"/>
        <v>11333.821</v>
      </c>
    </row>
    <row r="43" spans="1:17" x14ac:dyDescent="0.2">
      <c r="A43" s="1" t="s">
        <v>42</v>
      </c>
      <c r="B43" s="2" t="s">
        <v>43</v>
      </c>
      <c r="C43" s="22">
        <v>26352.321400000001</v>
      </c>
      <c r="D43" s="22"/>
      <c r="E43" s="1">
        <f t="shared" si="0"/>
        <v>-1975.9856714954292</v>
      </c>
      <c r="F43" s="1">
        <f t="shared" si="1"/>
        <v>-1976</v>
      </c>
      <c r="G43" s="1">
        <f t="shared" si="2"/>
        <v>2.1975999999995111E-2</v>
      </c>
      <c r="H43" s="1">
        <f t="shared" si="3"/>
        <v>2.1975999999995111E-2</v>
      </c>
      <c r="Q43" s="72">
        <f t="shared" si="4"/>
        <v>11333.821400000001</v>
      </c>
    </row>
    <row r="44" spans="1:17" x14ac:dyDescent="0.2">
      <c r="A44" s="23" t="s">
        <v>47</v>
      </c>
      <c r="B44" s="24" t="s">
        <v>43</v>
      </c>
      <c r="C44" s="25">
        <v>26355.293000000001</v>
      </c>
      <c r="D44" s="22"/>
      <c r="E44" s="26">
        <f t="shared" si="0"/>
        <v>-1974.0481676648878</v>
      </c>
      <c r="F44" s="1">
        <f t="shared" si="1"/>
        <v>-1974</v>
      </c>
      <c r="G44" s="1">
        <f t="shared" si="2"/>
        <v>-7.3875999998563202E-2</v>
      </c>
      <c r="H44" s="1">
        <f t="shared" si="3"/>
        <v>-7.3875999998563202E-2</v>
      </c>
      <c r="O44" s="1">
        <f ca="1">+C$11+C$12*$F44</f>
        <v>0.27013173891890513</v>
      </c>
      <c r="Q44" s="72">
        <f t="shared" si="4"/>
        <v>11336.793000000001</v>
      </c>
    </row>
    <row r="45" spans="1:17" x14ac:dyDescent="0.2">
      <c r="A45" s="1" t="s">
        <v>42</v>
      </c>
      <c r="B45" s="2" t="s">
        <v>43</v>
      </c>
      <c r="C45" s="22">
        <v>26603.768</v>
      </c>
      <c r="D45" s="22"/>
      <c r="E45" s="1">
        <f t="shared" si="0"/>
        <v>-1812.0407426098268</v>
      </c>
      <c r="F45" s="1">
        <f t="shared" si="1"/>
        <v>-1812</v>
      </c>
      <c r="G45" s="1">
        <f t="shared" si="2"/>
        <v>-6.248799999957555E-2</v>
      </c>
      <c r="H45" s="1">
        <f t="shared" si="3"/>
        <v>-6.248799999957555E-2</v>
      </c>
      <c r="Q45" s="72">
        <f t="shared" si="4"/>
        <v>11585.268</v>
      </c>
    </row>
    <row r="46" spans="1:17" x14ac:dyDescent="0.2">
      <c r="A46" s="23" t="s">
        <v>47</v>
      </c>
      <c r="B46" s="24" t="s">
        <v>43</v>
      </c>
      <c r="C46" s="25">
        <v>26714.221000000001</v>
      </c>
      <c r="D46" s="22"/>
      <c r="E46" s="26">
        <f t="shared" si="0"/>
        <v>-1740.02461978215</v>
      </c>
      <c r="F46" s="1">
        <f t="shared" si="1"/>
        <v>-1740</v>
      </c>
      <c r="G46" s="1">
        <f t="shared" si="2"/>
        <v>-3.7759999999252614E-2</v>
      </c>
      <c r="H46" s="1">
        <f t="shared" si="3"/>
        <v>-3.7759999999252614E-2</v>
      </c>
      <c r="O46" s="1">
        <f ca="1">+C$11+C$12*$F46</f>
        <v>0.26661748183684242</v>
      </c>
      <c r="Q46" s="72">
        <f t="shared" si="4"/>
        <v>11695.721000000001</v>
      </c>
    </row>
    <row r="47" spans="1:17" x14ac:dyDescent="0.2">
      <c r="A47" s="1" t="s">
        <v>42</v>
      </c>
      <c r="B47" s="2" t="s">
        <v>43</v>
      </c>
      <c r="C47" s="22">
        <v>26939.789000000001</v>
      </c>
      <c r="D47" s="22"/>
      <c r="E47" s="1">
        <f t="shared" si="0"/>
        <v>-1592.9527177605378</v>
      </c>
      <c r="F47" s="1">
        <f t="shared" si="1"/>
        <v>-1593</v>
      </c>
      <c r="G47" s="1">
        <f t="shared" si="2"/>
        <v>7.2518000000854954E-2</v>
      </c>
      <c r="H47" s="1">
        <f t="shared" si="3"/>
        <v>7.2518000000854954E-2</v>
      </c>
      <c r="Q47" s="72">
        <f t="shared" si="4"/>
        <v>11921.289000000001</v>
      </c>
    </row>
    <row r="48" spans="1:17" x14ac:dyDescent="0.2">
      <c r="A48" s="1" t="s">
        <v>42</v>
      </c>
      <c r="B48" s="2" t="s">
        <v>43</v>
      </c>
      <c r="C48" s="22">
        <v>26994.780999999999</v>
      </c>
      <c r="D48" s="22"/>
      <c r="E48" s="1">
        <f t="shared" si="0"/>
        <v>-1557.0975519747335</v>
      </c>
      <c r="F48" s="1">
        <f t="shared" si="1"/>
        <v>-1557</v>
      </c>
      <c r="G48" s="1">
        <f t="shared" si="2"/>
        <v>-0.14961799999946379</v>
      </c>
      <c r="H48" s="1">
        <f t="shared" si="3"/>
        <v>-0.14961799999946379</v>
      </c>
      <c r="Q48" s="72">
        <f t="shared" si="4"/>
        <v>11976.280999999999</v>
      </c>
    </row>
    <row r="49" spans="1:17" x14ac:dyDescent="0.2">
      <c r="A49" s="1" t="s">
        <v>42</v>
      </c>
      <c r="B49" s="2" t="s">
        <v>43</v>
      </c>
      <c r="C49" s="22">
        <v>27014.86</v>
      </c>
      <c r="D49" s="22"/>
      <c r="E49" s="1">
        <f t="shared" si="0"/>
        <v>-1544.005904574871</v>
      </c>
      <c r="F49" s="1">
        <f t="shared" si="1"/>
        <v>-1544</v>
      </c>
      <c r="G49" s="1">
        <f t="shared" si="2"/>
        <v>-9.0559999989636708E-3</v>
      </c>
      <c r="H49" s="1">
        <f t="shared" si="3"/>
        <v>-9.0559999989636708E-3</v>
      </c>
      <c r="Q49" s="72">
        <f t="shared" si="4"/>
        <v>11996.36</v>
      </c>
    </row>
    <row r="50" spans="1:17" x14ac:dyDescent="0.2">
      <c r="A50" s="23" t="s">
        <v>47</v>
      </c>
      <c r="B50" s="24" t="s">
        <v>43</v>
      </c>
      <c r="C50" s="25">
        <v>27016.420999999998</v>
      </c>
      <c r="D50" s="22"/>
      <c r="E50" s="26">
        <f t="shared" si="0"/>
        <v>-1542.9881217375207</v>
      </c>
      <c r="F50" s="1">
        <f t="shared" si="1"/>
        <v>-1543</v>
      </c>
      <c r="G50" s="1">
        <f t="shared" si="2"/>
        <v>1.8218000001070322E-2</v>
      </c>
      <c r="H50" s="1">
        <f t="shared" si="3"/>
        <v>1.8218000001070322E-2</v>
      </c>
      <c r="O50" s="1">
        <f ca="1">+C$11+C$12*$F50</f>
        <v>0.26365889788314001</v>
      </c>
      <c r="Q50" s="72">
        <f t="shared" si="4"/>
        <v>11997.920999999998</v>
      </c>
    </row>
    <row r="51" spans="1:17" x14ac:dyDescent="0.2">
      <c r="A51" s="23" t="s">
        <v>47</v>
      </c>
      <c r="B51" s="24" t="s">
        <v>43</v>
      </c>
      <c r="C51" s="25">
        <v>27016.438999999998</v>
      </c>
      <c r="D51" s="22"/>
      <c r="E51" s="26">
        <f t="shared" si="0"/>
        <v>-1542.9763856125544</v>
      </c>
      <c r="F51" s="1">
        <f t="shared" si="1"/>
        <v>-1543</v>
      </c>
      <c r="G51" s="1">
        <f t="shared" si="2"/>
        <v>3.6218000001099426E-2</v>
      </c>
      <c r="H51" s="1">
        <f t="shared" si="3"/>
        <v>3.6218000001099426E-2</v>
      </c>
      <c r="O51" s="1">
        <f ca="1">+C$11+C$12*$F51</f>
        <v>0.26365889788314001</v>
      </c>
      <c r="Q51" s="72">
        <f t="shared" si="4"/>
        <v>11997.938999999998</v>
      </c>
    </row>
    <row r="52" spans="1:17" x14ac:dyDescent="0.2">
      <c r="A52" s="23" t="s">
        <v>47</v>
      </c>
      <c r="B52" s="24" t="s">
        <v>43</v>
      </c>
      <c r="C52" s="25">
        <v>27030.207999999999</v>
      </c>
      <c r="D52" s="22"/>
      <c r="E52" s="26">
        <f t="shared" si="0"/>
        <v>-1533.9989020203091</v>
      </c>
      <c r="F52" s="1">
        <f t="shared" si="1"/>
        <v>-1534</v>
      </c>
      <c r="G52" s="1">
        <f t="shared" si="2"/>
        <v>1.6839999989315402E-3</v>
      </c>
      <c r="H52" s="1">
        <f t="shared" si="3"/>
        <v>1.6839999989315402E-3</v>
      </c>
      <c r="O52" s="1">
        <f ca="1">+C$11+C$12*$F52</f>
        <v>0.26352373414921448</v>
      </c>
      <c r="Q52" s="72">
        <f t="shared" si="4"/>
        <v>12011.707999999999</v>
      </c>
    </row>
    <row r="53" spans="1:17" x14ac:dyDescent="0.2">
      <c r="A53" s="1" t="s">
        <v>42</v>
      </c>
      <c r="B53" s="2" t="s">
        <v>43</v>
      </c>
      <c r="C53" s="22">
        <v>27030.223399999999</v>
      </c>
      <c r="D53" s="22"/>
      <c r="E53" s="1">
        <f t="shared" ref="E53:E84" si="5">+(C53-C$7)/C$8</f>
        <v>-1533.9888611133933</v>
      </c>
      <c r="F53" s="1">
        <f t="shared" ref="F53:F84" si="6">ROUND(2*E53,0)/2</f>
        <v>-1534</v>
      </c>
      <c r="G53" s="1">
        <f t="shared" ref="G53:G84" si="7">+C53-(C$7+F53*C$8)</f>
        <v>1.708399999915855E-2</v>
      </c>
      <c r="H53" s="1">
        <f t="shared" ref="H53:H84" si="8">+G53</f>
        <v>1.708399999915855E-2</v>
      </c>
      <c r="Q53" s="72">
        <f t="shared" ref="Q53:Q84" si="9">+C53-15018.5</f>
        <v>12011.723399999999</v>
      </c>
    </row>
    <row r="54" spans="1:17" x14ac:dyDescent="0.2">
      <c r="A54" s="23" t="s">
        <v>47</v>
      </c>
      <c r="B54" s="24" t="s">
        <v>43</v>
      </c>
      <c r="C54" s="25">
        <v>27030.223999999998</v>
      </c>
      <c r="D54" s="22"/>
      <c r="E54" s="26">
        <f t="shared" si="5"/>
        <v>-1533.9884699092281</v>
      </c>
      <c r="F54" s="1">
        <f t="shared" si="6"/>
        <v>-1534</v>
      </c>
      <c r="G54" s="1">
        <f t="shared" si="7"/>
        <v>1.768399999855319E-2</v>
      </c>
      <c r="H54" s="1">
        <f t="shared" si="8"/>
        <v>1.768399999855319E-2</v>
      </c>
      <c r="O54" s="1">
        <f ca="1">+C$11+C$12*$F54</f>
        <v>0.26352373414921448</v>
      </c>
      <c r="Q54" s="72">
        <f t="shared" si="9"/>
        <v>12011.723999999998</v>
      </c>
    </row>
    <row r="55" spans="1:17" x14ac:dyDescent="0.2">
      <c r="A55" s="23" t="s">
        <v>47</v>
      </c>
      <c r="B55" s="24" t="s">
        <v>43</v>
      </c>
      <c r="C55" s="25">
        <v>27033.243999999999</v>
      </c>
      <c r="D55" s="22"/>
      <c r="E55" s="26">
        <f t="shared" si="5"/>
        <v>-1532.0194089426668</v>
      </c>
      <c r="F55" s="1">
        <f t="shared" si="6"/>
        <v>-1532</v>
      </c>
      <c r="G55" s="1">
        <f t="shared" si="7"/>
        <v>-2.9768000000331085E-2</v>
      </c>
      <c r="H55" s="1">
        <f t="shared" si="8"/>
        <v>-2.9768000000331085E-2</v>
      </c>
      <c r="O55" s="1">
        <f ca="1">+C$11+C$12*$F55</f>
        <v>0.26349369776389775</v>
      </c>
      <c r="Q55" s="72">
        <f t="shared" si="9"/>
        <v>12014.743999999999</v>
      </c>
    </row>
    <row r="56" spans="1:17" x14ac:dyDescent="0.2">
      <c r="A56" s="23" t="s">
        <v>47</v>
      </c>
      <c r="B56" s="24" t="s">
        <v>43</v>
      </c>
      <c r="C56" s="25">
        <v>27315.524000000001</v>
      </c>
      <c r="D56" s="22"/>
      <c r="E56" s="26">
        <f t="shared" si="5"/>
        <v>-1347.9708891940268</v>
      </c>
      <c r="F56" s="1">
        <f t="shared" si="6"/>
        <v>-1348</v>
      </c>
      <c r="G56" s="1">
        <f t="shared" si="7"/>
        <v>4.4648000002780464E-2</v>
      </c>
      <c r="H56" s="1">
        <f t="shared" si="8"/>
        <v>4.4648000002780464E-2</v>
      </c>
      <c r="O56" s="1">
        <f ca="1">+C$11+C$12*$F56</f>
        <v>0.26073035031475439</v>
      </c>
      <c r="Q56" s="72">
        <f t="shared" si="9"/>
        <v>12297.024000000001</v>
      </c>
    </row>
    <row r="57" spans="1:17" x14ac:dyDescent="0.2">
      <c r="A57" s="23" t="s">
        <v>47</v>
      </c>
      <c r="B57" s="24" t="s">
        <v>43</v>
      </c>
      <c r="C57" s="25">
        <v>27398.409</v>
      </c>
      <c r="D57" s="22"/>
      <c r="E57" s="26">
        <f t="shared" si="5"/>
        <v>-1293.9292937591197</v>
      </c>
      <c r="F57" s="1">
        <f t="shared" si="6"/>
        <v>-1294</v>
      </c>
      <c r="G57" s="1">
        <f t="shared" si="7"/>
        <v>0.10844400000132737</v>
      </c>
      <c r="H57" s="1">
        <f t="shared" si="8"/>
        <v>0.10844400000132737</v>
      </c>
      <c r="O57" s="1">
        <f ca="1">+C$11+C$12*$F57</f>
        <v>0.25991936791120146</v>
      </c>
      <c r="Q57" s="72">
        <f t="shared" si="9"/>
        <v>12379.909</v>
      </c>
    </row>
    <row r="58" spans="1:17" x14ac:dyDescent="0.2">
      <c r="A58" s="1" t="s">
        <v>42</v>
      </c>
      <c r="B58" s="2" t="s">
        <v>43</v>
      </c>
      <c r="C58" s="22">
        <v>27815.547999999999</v>
      </c>
      <c r="D58" s="22"/>
      <c r="E58" s="1">
        <f t="shared" si="5"/>
        <v>-1021.9517697424444</v>
      </c>
      <c r="F58" s="1">
        <f t="shared" si="6"/>
        <v>-1022</v>
      </c>
      <c r="G58" s="1">
        <f t="shared" si="7"/>
        <v>7.3971999998320825E-2</v>
      </c>
      <c r="H58" s="1">
        <f t="shared" si="8"/>
        <v>7.3971999998320825E-2</v>
      </c>
      <c r="Q58" s="72">
        <f t="shared" si="9"/>
        <v>12797.047999999999</v>
      </c>
    </row>
    <row r="59" spans="1:17" x14ac:dyDescent="0.2">
      <c r="A59" s="1" t="s">
        <v>42</v>
      </c>
      <c r="B59" s="2" t="s">
        <v>43</v>
      </c>
      <c r="C59" s="22">
        <v>28100.75</v>
      </c>
      <c r="D59" s="22"/>
      <c r="E59" s="1">
        <f t="shared" si="5"/>
        <v>-835.99808570761604</v>
      </c>
      <c r="F59" s="1">
        <f t="shared" si="6"/>
        <v>-836</v>
      </c>
      <c r="G59" s="1">
        <f t="shared" si="7"/>
        <v>2.9360000007727649E-3</v>
      </c>
      <c r="H59" s="1">
        <f t="shared" si="8"/>
        <v>2.9360000007727649E-3</v>
      </c>
      <c r="Q59" s="72">
        <f t="shared" si="9"/>
        <v>13082.25</v>
      </c>
    </row>
    <row r="60" spans="1:17" x14ac:dyDescent="0.2">
      <c r="A60" s="23" t="s">
        <v>47</v>
      </c>
      <c r="B60" s="24" t="s">
        <v>43</v>
      </c>
      <c r="C60" s="25">
        <v>28835.402999999998</v>
      </c>
      <c r="D60" s="22"/>
      <c r="E60" s="26">
        <f t="shared" si="5"/>
        <v>-356.99922932779435</v>
      </c>
      <c r="F60" s="1">
        <f t="shared" si="6"/>
        <v>-357</v>
      </c>
      <c r="G60" s="1">
        <f t="shared" si="7"/>
        <v>1.1819999999715947E-3</v>
      </c>
      <c r="H60" s="1">
        <f t="shared" si="8"/>
        <v>1.1819999999715947E-3</v>
      </c>
      <c r="O60" s="1">
        <f ca="1">+C$11+C$12*$F60</f>
        <v>0.24584732139029208</v>
      </c>
      <c r="Q60" s="72">
        <f t="shared" si="9"/>
        <v>13816.902999999998</v>
      </c>
    </row>
    <row r="61" spans="1:17" x14ac:dyDescent="0.2">
      <c r="A61" s="23" t="s">
        <v>47</v>
      </c>
      <c r="B61" s="24" t="s">
        <v>43</v>
      </c>
      <c r="C61" s="25">
        <v>29111.538</v>
      </c>
      <c r="D61" s="22"/>
      <c r="E61" s="26">
        <f t="shared" si="5"/>
        <v>-176.9572922412469</v>
      </c>
      <c r="F61" s="1">
        <f t="shared" si="6"/>
        <v>-177</v>
      </c>
      <c r="G61" s="1">
        <f t="shared" si="7"/>
        <v>6.5502000001288252E-2</v>
      </c>
      <c r="H61" s="1">
        <f t="shared" si="8"/>
        <v>6.5502000001288252E-2</v>
      </c>
      <c r="O61" s="1">
        <f ca="1">+C$11+C$12*$F61</f>
        <v>0.24314404671178227</v>
      </c>
      <c r="Q61" s="72">
        <f t="shared" si="9"/>
        <v>14093.038</v>
      </c>
    </row>
    <row r="62" spans="1:17" x14ac:dyDescent="0.2">
      <c r="A62" s="23" t="s">
        <v>47</v>
      </c>
      <c r="B62" s="24" t="s">
        <v>43</v>
      </c>
      <c r="C62" s="25">
        <v>29160.524000000001</v>
      </c>
      <c r="D62" s="22"/>
      <c r="E62" s="26">
        <f t="shared" si="5"/>
        <v>-145.01808015251606</v>
      </c>
      <c r="F62" s="1">
        <f t="shared" si="6"/>
        <v>-145</v>
      </c>
      <c r="G62" s="1">
        <f t="shared" si="7"/>
        <v>-2.7729999997973209E-2</v>
      </c>
      <c r="H62" s="1">
        <f t="shared" si="8"/>
        <v>-2.7729999997973209E-2</v>
      </c>
      <c r="O62" s="1">
        <f ca="1">+C$11+C$12*$F62</f>
        <v>0.24266346454671389</v>
      </c>
      <c r="Q62" s="72">
        <f t="shared" si="9"/>
        <v>14142.024000000001</v>
      </c>
    </row>
    <row r="63" spans="1:17" x14ac:dyDescent="0.2">
      <c r="A63" s="23" t="s">
        <v>47</v>
      </c>
      <c r="B63" s="24" t="s">
        <v>43</v>
      </c>
      <c r="C63" s="25">
        <v>29309.278999999999</v>
      </c>
      <c r="D63" s="22"/>
      <c r="E63" s="26">
        <f t="shared" si="5"/>
        <v>-48.028787410528651</v>
      </c>
      <c r="F63" s="1">
        <f t="shared" si="6"/>
        <v>-48</v>
      </c>
      <c r="G63" s="1">
        <f t="shared" si="7"/>
        <v>-4.4152000002213754E-2</v>
      </c>
      <c r="H63" s="1">
        <f t="shared" si="8"/>
        <v>-4.4152000002213754E-2</v>
      </c>
      <c r="O63" s="1">
        <f ca="1">+C$11+C$12*$F63</f>
        <v>0.24120669985885027</v>
      </c>
      <c r="Q63" s="72">
        <f t="shared" si="9"/>
        <v>14290.778999999999</v>
      </c>
    </row>
    <row r="64" spans="1:17" x14ac:dyDescent="0.2">
      <c r="A64" s="1" t="s">
        <v>48</v>
      </c>
      <c r="C64" s="22">
        <v>29382.941999999999</v>
      </c>
      <c r="D64" s="22" t="s">
        <v>16</v>
      </c>
      <c r="E64" s="1">
        <f t="shared" si="5"/>
        <v>0</v>
      </c>
      <c r="F64" s="1">
        <f t="shared" si="6"/>
        <v>0</v>
      </c>
      <c r="G64" s="1">
        <f t="shared" si="7"/>
        <v>0</v>
      </c>
      <c r="H64" s="1">
        <f t="shared" si="8"/>
        <v>0</v>
      </c>
      <c r="Q64" s="72">
        <f t="shared" si="9"/>
        <v>14364.441999999999</v>
      </c>
    </row>
    <row r="65" spans="1:17" x14ac:dyDescent="0.2">
      <c r="A65" s="23" t="s">
        <v>47</v>
      </c>
      <c r="B65" s="24" t="s">
        <v>43</v>
      </c>
      <c r="C65" s="25">
        <v>29496.472000000002</v>
      </c>
      <c r="D65" s="22"/>
      <c r="E65" s="26">
        <f t="shared" si="5"/>
        <v>74.022348189965143</v>
      </c>
      <c r="F65" s="1">
        <f t="shared" si="6"/>
        <v>74</v>
      </c>
      <c r="G65" s="1">
        <f t="shared" si="7"/>
        <v>3.4276000002137152E-2</v>
      </c>
      <c r="H65" s="1">
        <f t="shared" si="8"/>
        <v>3.4276000002137152E-2</v>
      </c>
      <c r="O65" s="1">
        <f ca="1">+C$11+C$12*$F65</f>
        <v>0.23937448035452696</v>
      </c>
      <c r="Q65" s="72">
        <f t="shared" si="9"/>
        <v>14477.972000000002</v>
      </c>
    </row>
    <row r="66" spans="1:17" x14ac:dyDescent="0.2">
      <c r="A66" s="23" t="s">
        <v>47</v>
      </c>
      <c r="B66" s="24" t="s">
        <v>43</v>
      </c>
      <c r="C66" s="25">
        <v>29499.518</v>
      </c>
      <c r="D66" s="22"/>
      <c r="E66" s="26">
        <f t="shared" si="5"/>
        <v>76.008361337032127</v>
      </c>
      <c r="F66" s="1">
        <f t="shared" si="6"/>
        <v>76</v>
      </c>
      <c r="G66" s="1">
        <f t="shared" si="7"/>
        <v>1.2824000001273816E-2</v>
      </c>
      <c r="H66" s="1">
        <f t="shared" si="8"/>
        <v>1.2824000001273816E-2</v>
      </c>
      <c r="O66" s="1">
        <f ca="1">+C$11+C$12*$F66</f>
        <v>0.23934444396921017</v>
      </c>
      <c r="Q66" s="72">
        <f t="shared" si="9"/>
        <v>14481.018</v>
      </c>
    </row>
    <row r="67" spans="1:17" x14ac:dyDescent="0.2">
      <c r="A67" s="23" t="s">
        <v>47</v>
      </c>
      <c r="B67" s="24" t="s">
        <v>43</v>
      </c>
      <c r="C67" s="25">
        <v>29634.428</v>
      </c>
      <c r="D67" s="22"/>
      <c r="E67" s="26">
        <f t="shared" si="5"/>
        <v>163.97061795914055</v>
      </c>
      <c r="F67" s="1">
        <f t="shared" si="6"/>
        <v>164</v>
      </c>
      <c r="G67" s="1">
        <f t="shared" si="7"/>
        <v>-4.5063999998092186E-2</v>
      </c>
      <c r="H67" s="1">
        <f t="shared" si="8"/>
        <v>-4.5063999998092186E-2</v>
      </c>
      <c r="O67" s="1">
        <f ca="1">+C$11+C$12*$F67</f>
        <v>0.23802284301527205</v>
      </c>
      <c r="Q67" s="72">
        <f t="shared" si="9"/>
        <v>14615.928</v>
      </c>
    </row>
    <row r="68" spans="1:17" x14ac:dyDescent="0.2">
      <c r="A68" s="1" t="s">
        <v>42</v>
      </c>
      <c r="B68" s="2" t="s">
        <v>43</v>
      </c>
      <c r="C68" s="22">
        <v>29657.441999999999</v>
      </c>
      <c r="D68" s="22"/>
      <c r="E68" s="1">
        <f t="shared" si="5"/>
        <v>178.97590573544429</v>
      </c>
      <c r="F68" s="1">
        <f t="shared" si="6"/>
        <v>179</v>
      </c>
      <c r="G68" s="1">
        <f t="shared" si="7"/>
        <v>-3.6953999999241205E-2</v>
      </c>
      <c r="H68" s="1">
        <f t="shared" si="8"/>
        <v>-3.6953999999241205E-2</v>
      </c>
      <c r="Q68" s="72">
        <f t="shared" si="9"/>
        <v>14638.941999999999</v>
      </c>
    </row>
    <row r="69" spans="1:17" x14ac:dyDescent="0.2">
      <c r="A69" s="1" t="s">
        <v>42</v>
      </c>
      <c r="B69" s="2" t="s">
        <v>43</v>
      </c>
      <c r="C69" s="22">
        <v>29856.831999999999</v>
      </c>
      <c r="D69" s="22"/>
      <c r="E69" s="1">
        <f t="shared" si="5"/>
        <v>308.97957001446116</v>
      </c>
      <c r="F69" s="1">
        <f t="shared" si="6"/>
        <v>309</v>
      </c>
      <c r="G69" s="1">
        <f t="shared" si="7"/>
        <v>-3.1333999999333173E-2</v>
      </c>
      <c r="H69" s="1">
        <f t="shared" si="8"/>
        <v>-3.1333999999333173E-2</v>
      </c>
      <c r="Q69" s="72">
        <f t="shared" si="9"/>
        <v>14838.331999999999</v>
      </c>
    </row>
    <row r="70" spans="1:17" x14ac:dyDescent="0.2">
      <c r="A70" s="1" t="s">
        <v>42</v>
      </c>
      <c r="B70" s="2" t="s">
        <v>43</v>
      </c>
      <c r="C70" s="22">
        <v>29959.627</v>
      </c>
      <c r="D70" s="22"/>
      <c r="E70" s="1">
        <f t="shared" si="5"/>
        <v>376.0026236759378</v>
      </c>
      <c r="F70" s="1">
        <f t="shared" si="6"/>
        <v>376</v>
      </c>
      <c r="G70" s="1">
        <f t="shared" si="7"/>
        <v>4.0240000016638078E-3</v>
      </c>
      <c r="H70" s="1">
        <f t="shared" si="8"/>
        <v>4.0240000016638078E-3</v>
      </c>
      <c r="Q70" s="72">
        <f t="shared" si="9"/>
        <v>14941.127</v>
      </c>
    </row>
    <row r="71" spans="1:17" x14ac:dyDescent="0.2">
      <c r="A71" s="1" t="s">
        <v>42</v>
      </c>
      <c r="B71" s="2" t="s">
        <v>43</v>
      </c>
      <c r="C71" s="22">
        <v>29996.504000000001</v>
      </c>
      <c r="D71" s="22"/>
      <c r="E71" s="1">
        <f t="shared" si="5"/>
        <v>400.04668369708912</v>
      </c>
      <c r="F71" s="1">
        <f t="shared" si="6"/>
        <v>400</v>
      </c>
      <c r="G71" s="1">
        <f t="shared" si="7"/>
        <v>7.1600000002945308E-2</v>
      </c>
      <c r="H71" s="1">
        <f t="shared" si="8"/>
        <v>7.1600000002945308E-2</v>
      </c>
      <c r="Q71" s="72">
        <f t="shared" si="9"/>
        <v>14978.004000000001</v>
      </c>
    </row>
    <row r="72" spans="1:17" x14ac:dyDescent="0.2">
      <c r="A72" s="1" t="s">
        <v>42</v>
      </c>
      <c r="B72" s="2" t="s">
        <v>43</v>
      </c>
      <c r="C72" s="22">
        <v>30048.583999999999</v>
      </c>
      <c r="D72" s="22"/>
      <c r="E72" s="1">
        <f t="shared" si="5"/>
        <v>434.00320526612956</v>
      </c>
      <c r="F72" s="1">
        <f t="shared" si="6"/>
        <v>434</v>
      </c>
      <c r="G72" s="1">
        <f t="shared" si="7"/>
        <v>4.916000001685461E-3</v>
      </c>
      <c r="H72" s="1">
        <f t="shared" si="8"/>
        <v>4.916000001685461E-3</v>
      </c>
      <c r="Q72" s="72">
        <f t="shared" si="9"/>
        <v>15030.083999999999</v>
      </c>
    </row>
    <row r="73" spans="1:17" x14ac:dyDescent="0.2">
      <c r="A73" s="1" t="s">
        <v>42</v>
      </c>
      <c r="B73" s="2" t="s">
        <v>43</v>
      </c>
      <c r="C73" s="22">
        <v>30321.63</v>
      </c>
      <c r="D73" s="22"/>
      <c r="E73" s="1">
        <f t="shared" si="5"/>
        <v>612.03109290707857</v>
      </c>
      <c r="F73" s="1">
        <f t="shared" si="6"/>
        <v>612</v>
      </c>
      <c r="G73" s="1">
        <f t="shared" si="7"/>
        <v>4.7688000002381159E-2</v>
      </c>
      <c r="H73" s="1">
        <f t="shared" si="8"/>
        <v>4.7688000002381159E-2</v>
      </c>
      <c r="Q73" s="72">
        <f t="shared" si="9"/>
        <v>15303.130000000001</v>
      </c>
    </row>
    <row r="74" spans="1:17" x14ac:dyDescent="0.2">
      <c r="A74" s="1" t="s">
        <v>42</v>
      </c>
      <c r="B74" s="2" t="s">
        <v>43</v>
      </c>
      <c r="C74" s="22">
        <v>30646.764999999999</v>
      </c>
      <c r="D74" s="22"/>
      <c r="E74" s="1">
        <f t="shared" si="5"/>
        <v>824.02137017954988</v>
      </c>
      <c r="F74" s="1">
        <f t="shared" si="6"/>
        <v>824</v>
      </c>
      <c r="G74" s="1">
        <f t="shared" si="7"/>
        <v>3.2776000000012573E-2</v>
      </c>
      <c r="H74" s="1">
        <f t="shared" si="8"/>
        <v>3.2776000000012573E-2</v>
      </c>
      <c r="Q74" s="72">
        <f t="shared" si="9"/>
        <v>15628.264999999999</v>
      </c>
    </row>
    <row r="75" spans="1:17" x14ac:dyDescent="0.2">
      <c r="A75" s="1" t="s">
        <v>42</v>
      </c>
      <c r="B75" s="2" t="s">
        <v>43</v>
      </c>
      <c r="C75" s="22">
        <v>31048.62</v>
      </c>
      <c r="D75" s="22"/>
      <c r="E75" s="1">
        <f t="shared" si="5"/>
        <v>1086.0336200859867</v>
      </c>
      <c r="F75" s="1">
        <f t="shared" si="6"/>
        <v>1086</v>
      </c>
      <c r="G75" s="1">
        <f t="shared" si="7"/>
        <v>5.1564000001235399E-2</v>
      </c>
      <c r="H75" s="1">
        <f t="shared" si="8"/>
        <v>5.1564000001235399E-2</v>
      </c>
      <c r="Q75" s="72">
        <f t="shared" si="9"/>
        <v>16030.119999999999</v>
      </c>
    </row>
    <row r="76" spans="1:17" x14ac:dyDescent="0.2">
      <c r="A76" s="1" t="s">
        <v>42</v>
      </c>
      <c r="B76" s="2" t="s">
        <v>43</v>
      </c>
      <c r="C76" s="22">
        <v>31071.602999999999</v>
      </c>
      <c r="D76" s="22"/>
      <c r="E76" s="1">
        <f t="shared" si="5"/>
        <v>1101.0186956470714</v>
      </c>
      <c r="F76" s="1">
        <f t="shared" si="6"/>
        <v>1101</v>
      </c>
      <c r="G76" s="1">
        <f t="shared" si="7"/>
        <v>2.8674000001046807E-2</v>
      </c>
      <c r="H76" s="1">
        <f t="shared" si="8"/>
        <v>2.8674000001046807E-2</v>
      </c>
      <c r="Q76" s="72">
        <f t="shared" si="9"/>
        <v>16053.102999999999</v>
      </c>
    </row>
    <row r="77" spans="1:17" x14ac:dyDescent="0.2">
      <c r="A77" s="1" t="s">
        <v>42</v>
      </c>
      <c r="B77" s="2" t="s">
        <v>43</v>
      </c>
      <c r="C77" s="22">
        <v>31376.769</v>
      </c>
      <c r="D77" s="22"/>
      <c r="E77" s="1">
        <f t="shared" si="5"/>
        <v>1299.9890462833657</v>
      </c>
      <c r="F77" s="1">
        <f t="shared" si="6"/>
        <v>1300</v>
      </c>
      <c r="G77" s="1">
        <f t="shared" si="7"/>
        <v>-1.6799999997601844E-2</v>
      </c>
      <c r="H77" s="1">
        <f t="shared" si="8"/>
        <v>-1.6799999997601844E-2</v>
      </c>
      <c r="Q77" s="72">
        <f t="shared" si="9"/>
        <v>16358.269</v>
      </c>
    </row>
    <row r="78" spans="1:17" x14ac:dyDescent="0.2">
      <c r="A78" s="23" t="s">
        <v>49</v>
      </c>
      <c r="B78" s="24" t="s">
        <v>43</v>
      </c>
      <c r="C78" s="25">
        <v>32818.463000000003</v>
      </c>
      <c r="D78" s="22"/>
      <c r="E78" s="26">
        <f t="shared" si="5"/>
        <v>2239.9835433447724</v>
      </c>
      <c r="F78" s="1">
        <f t="shared" si="6"/>
        <v>2240</v>
      </c>
      <c r="G78" s="1">
        <f t="shared" si="7"/>
        <v>-2.5239999995392282E-2</v>
      </c>
      <c r="H78" s="1">
        <f t="shared" si="8"/>
        <v>-2.5239999995392282E-2</v>
      </c>
      <c r="O78" s="1">
        <f ca="1">+C$11+C$12*$F78</f>
        <v>0.20684507505645902</v>
      </c>
      <c r="Q78" s="72">
        <f t="shared" si="9"/>
        <v>17799.963000000003</v>
      </c>
    </row>
    <row r="79" spans="1:17" x14ac:dyDescent="0.2">
      <c r="A79" s="23" t="s">
        <v>47</v>
      </c>
      <c r="B79" s="24" t="s">
        <v>43</v>
      </c>
      <c r="C79" s="25">
        <v>32944.269999999997</v>
      </c>
      <c r="D79" s="22"/>
      <c r="E79" s="26">
        <f t="shared" si="5"/>
        <v>2322.0105807686627</v>
      </c>
      <c r="F79" s="1">
        <f t="shared" si="6"/>
        <v>2322</v>
      </c>
      <c r="G79" s="1">
        <f t="shared" si="7"/>
        <v>1.6228000000410248E-2</v>
      </c>
      <c r="H79" s="1">
        <f t="shared" si="8"/>
        <v>1.6228000000410248E-2</v>
      </c>
      <c r="O79" s="1">
        <f ca="1">+C$11+C$12*$F79</f>
        <v>0.20561358325847121</v>
      </c>
      <c r="Q79" s="72">
        <f t="shared" si="9"/>
        <v>17925.769999999997</v>
      </c>
    </row>
    <row r="80" spans="1:17" x14ac:dyDescent="0.2">
      <c r="A80" s="23" t="s">
        <v>47</v>
      </c>
      <c r="B80" s="24" t="s">
        <v>43</v>
      </c>
      <c r="C80" s="25">
        <v>33183.525999999998</v>
      </c>
      <c r="D80" s="22"/>
      <c r="E80" s="26">
        <f t="shared" si="5"/>
        <v>2478.0071538201732</v>
      </c>
      <c r="F80" s="1">
        <f t="shared" si="6"/>
        <v>2478</v>
      </c>
      <c r="G80" s="1">
        <f t="shared" si="7"/>
        <v>1.0971999996399973E-2</v>
      </c>
      <c r="H80" s="1">
        <f t="shared" si="8"/>
        <v>1.0971999996399973E-2</v>
      </c>
      <c r="O80" s="1">
        <f ca="1">+C$11+C$12*$F80</f>
        <v>0.2032707452037627</v>
      </c>
      <c r="Q80" s="72">
        <f t="shared" si="9"/>
        <v>18165.025999999998</v>
      </c>
    </row>
    <row r="81" spans="1:17" x14ac:dyDescent="0.2">
      <c r="A81" s="1" t="s">
        <v>42</v>
      </c>
      <c r="B81" s="2" t="s">
        <v>43</v>
      </c>
      <c r="C81" s="22">
        <v>33212.627999999997</v>
      </c>
      <c r="D81" s="22"/>
      <c r="E81" s="1">
        <f t="shared" si="5"/>
        <v>2496.9818598628426</v>
      </c>
      <c r="F81" s="1">
        <f t="shared" si="6"/>
        <v>2497</v>
      </c>
      <c r="G81" s="1">
        <f t="shared" si="7"/>
        <v>-2.7822000003652647E-2</v>
      </c>
      <c r="H81" s="1">
        <f t="shared" si="8"/>
        <v>-2.7822000003652647E-2</v>
      </c>
      <c r="Q81" s="72">
        <f t="shared" si="9"/>
        <v>18194.127999999997</v>
      </c>
    </row>
    <row r="82" spans="1:17" x14ac:dyDescent="0.2">
      <c r="A82" s="23" t="s">
        <v>47</v>
      </c>
      <c r="B82" s="24" t="s">
        <v>43</v>
      </c>
      <c r="C82" s="25">
        <v>33246.374000000003</v>
      </c>
      <c r="D82" s="22"/>
      <c r="E82" s="26">
        <f t="shared" si="5"/>
        <v>2518.9844861468114</v>
      </c>
      <c r="F82" s="1">
        <f t="shared" si="6"/>
        <v>2519</v>
      </c>
      <c r="G82" s="1">
        <f t="shared" si="7"/>
        <v>-2.3793999993358739E-2</v>
      </c>
      <c r="H82" s="1">
        <f t="shared" si="8"/>
        <v>-2.3793999993358739E-2</v>
      </c>
      <c r="O82" s="1">
        <f ca="1">+C$11+C$12*$F82</f>
        <v>0.20265499930476882</v>
      </c>
      <c r="Q82" s="72">
        <f t="shared" si="9"/>
        <v>18227.874000000003</v>
      </c>
    </row>
    <row r="83" spans="1:17" x14ac:dyDescent="0.2">
      <c r="A83" s="1" t="s">
        <v>42</v>
      </c>
      <c r="B83" s="2" t="s">
        <v>43</v>
      </c>
      <c r="C83" s="22">
        <v>33574.673999999999</v>
      </c>
      <c r="D83" s="22"/>
      <c r="E83" s="1">
        <f t="shared" si="5"/>
        <v>2733.0383653925146</v>
      </c>
      <c r="F83" s="1">
        <f t="shared" si="6"/>
        <v>2733</v>
      </c>
      <c r="G83" s="1">
        <f t="shared" si="7"/>
        <v>5.8841999998548999E-2</v>
      </c>
      <c r="H83" s="1">
        <f t="shared" si="8"/>
        <v>5.8841999998548999E-2</v>
      </c>
      <c r="Q83" s="72">
        <f t="shared" si="9"/>
        <v>18556.173999999999</v>
      </c>
    </row>
    <row r="84" spans="1:17" x14ac:dyDescent="0.2">
      <c r="A84" s="1" t="s">
        <v>42</v>
      </c>
      <c r="B84" s="2" t="s">
        <v>43</v>
      </c>
      <c r="C84" s="22">
        <v>33683.51</v>
      </c>
      <c r="D84" s="22"/>
      <c r="E84" s="1">
        <f t="shared" si="5"/>
        <v>2804.0001929940572</v>
      </c>
      <c r="F84" s="1">
        <f t="shared" si="6"/>
        <v>2804</v>
      </c>
      <c r="G84" s="1">
        <f t="shared" si="7"/>
        <v>2.9600000561913475E-4</v>
      </c>
      <c r="H84" s="1">
        <f t="shared" si="8"/>
        <v>2.9600000561913475E-4</v>
      </c>
      <c r="Q84" s="72">
        <f t="shared" si="9"/>
        <v>18665.010000000002</v>
      </c>
    </row>
    <row r="85" spans="1:17" x14ac:dyDescent="0.2">
      <c r="A85" s="23" t="s">
        <v>50</v>
      </c>
      <c r="B85" s="24" t="s">
        <v>43</v>
      </c>
      <c r="C85" s="25">
        <v>36137.442000000003</v>
      </c>
      <c r="D85" s="22"/>
      <c r="E85" s="26">
        <f t="shared" ref="E85:E116" si="10">+(C85-C$7)/C$8</f>
        <v>4403.9808935885576</v>
      </c>
      <c r="F85" s="1">
        <f t="shared" ref="F85:F116" si="11">ROUND(2*E85,0)/2</f>
        <v>4404</v>
      </c>
      <c r="G85" s="1">
        <f t="shared" ref="G85:G116" si="12">+C85-(C$7+F85*C$8)</f>
        <v>-2.9303999996045604E-2</v>
      </c>
      <c r="H85" s="1">
        <f t="shared" ref="H85:H116" si="13">+G85</f>
        <v>-2.9303999996045604E-2</v>
      </c>
      <c r="O85" s="1">
        <f t="shared" ref="O85:O116" ca="1" si="14">+C$11+C$12*$F85</f>
        <v>0.17434570614370787</v>
      </c>
      <c r="Q85" s="72">
        <f t="shared" ref="Q85:Q116" si="15">+C85-15018.5</f>
        <v>21118.942000000003</v>
      </c>
    </row>
    <row r="86" spans="1:17" x14ac:dyDescent="0.2">
      <c r="A86" s="23" t="s">
        <v>50</v>
      </c>
      <c r="B86" s="24" t="s">
        <v>43</v>
      </c>
      <c r="C86" s="25">
        <v>36163.474000000002</v>
      </c>
      <c r="D86" s="22"/>
      <c r="E86" s="26">
        <f t="shared" si="10"/>
        <v>4420.953938317537</v>
      </c>
      <c r="F86" s="1">
        <f t="shared" si="11"/>
        <v>4421</v>
      </c>
      <c r="G86" s="1">
        <f t="shared" si="12"/>
        <v>-7.0645999992848374E-2</v>
      </c>
      <c r="H86" s="1">
        <f t="shared" si="13"/>
        <v>-7.0645999992848374E-2</v>
      </c>
      <c r="O86" s="1">
        <f t="shared" ca="1" si="14"/>
        <v>0.17409039686851524</v>
      </c>
      <c r="Q86" s="72">
        <f t="shared" si="15"/>
        <v>21144.974000000002</v>
      </c>
    </row>
    <row r="87" spans="1:17" x14ac:dyDescent="0.2">
      <c r="A87" s="23" t="s">
        <v>50</v>
      </c>
      <c r="B87" s="24" t="s">
        <v>43</v>
      </c>
      <c r="C87" s="25">
        <v>36453.425999999999</v>
      </c>
      <c r="D87" s="22"/>
      <c r="E87" s="26">
        <f t="shared" si="10"/>
        <v>4610.0046553295706</v>
      </c>
      <c r="F87" s="1">
        <f t="shared" si="11"/>
        <v>4610</v>
      </c>
      <c r="G87" s="1">
        <f t="shared" si="12"/>
        <v>7.140000001527369E-3</v>
      </c>
      <c r="H87" s="1">
        <f t="shared" si="13"/>
        <v>7.140000001527369E-3</v>
      </c>
      <c r="O87" s="1">
        <f t="shared" ca="1" si="14"/>
        <v>0.17125195845607996</v>
      </c>
      <c r="Q87" s="72">
        <f t="shared" si="15"/>
        <v>21434.925999999999</v>
      </c>
    </row>
    <row r="88" spans="1:17" x14ac:dyDescent="0.2">
      <c r="A88" s="23" t="s">
        <v>50</v>
      </c>
      <c r="B88" s="24" t="s">
        <v>43</v>
      </c>
      <c r="C88" s="25">
        <v>36459.563999999998</v>
      </c>
      <c r="D88" s="22"/>
      <c r="E88" s="26">
        <f t="shared" si="10"/>
        <v>4614.006673943064</v>
      </c>
      <c r="F88" s="1">
        <f t="shared" si="11"/>
        <v>4614</v>
      </c>
      <c r="G88" s="1">
        <f t="shared" si="12"/>
        <v>1.0236000001896173E-2</v>
      </c>
      <c r="H88" s="1">
        <f t="shared" si="13"/>
        <v>1.0236000001896173E-2</v>
      </c>
      <c r="O88" s="1">
        <f t="shared" ca="1" si="14"/>
        <v>0.17119188568544641</v>
      </c>
      <c r="Q88" s="72">
        <f t="shared" si="15"/>
        <v>21441.063999999998</v>
      </c>
    </row>
    <row r="89" spans="1:17" x14ac:dyDescent="0.2">
      <c r="A89" s="23" t="s">
        <v>51</v>
      </c>
      <c r="B89" s="24" t="s">
        <v>43</v>
      </c>
      <c r="C89" s="25">
        <v>36628.300999999999</v>
      </c>
      <c r="D89" s="22"/>
      <c r="E89" s="26">
        <f t="shared" si="10"/>
        <v>4724.0243694114861</v>
      </c>
      <c r="F89" s="1">
        <f t="shared" si="11"/>
        <v>4724</v>
      </c>
      <c r="G89" s="1">
        <f t="shared" si="12"/>
        <v>3.737600000022212E-2</v>
      </c>
      <c r="H89" s="1">
        <f t="shared" si="13"/>
        <v>3.737600000022212E-2</v>
      </c>
      <c r="O89" s="1">
        <f t="shared" ca="1" si="14"/>
        <v>0.16953988449302376</v>
      </c>
      <c r="Q89" s="72">
        <f t="shared" si="15"/>
        <v>21609.800999999999</v>
      </c>
    </row>
    <row r="90" spans="1:17" x14ac:dyDescent="0.2">
      <c r="A90" s="23" t="s">
        <v>50</v>
      </c>
      <c r="B90" s="24" t="s">
        <v>43</v>
      </c>
      <c r="C90" s="25">
        <v>36821.546999999999</v>
      </c>
      <c r="D90" s="22"/>
      <c r="E90" s="26">
        <f t="shared" si="10"/>
        <v>4850.0221030353532</v>
      </c>
      <c r="F90" s="1">
        <f t="shared" si="11"/>
        <v>4850</v>
      </c>
      <c r="G90" s="1">
        <f t="shared" si="12"/>
        <v>3.3900000002176967E-2</v>
      </c>
      <c r="H90" s="1">
        <f t="shared" si="13"/>
        <v>3.3900000002176967E-2</v>
      </c>
      <c r="O90" s="1">
        <f t="shared" ca="1" si="14"/>
        <v>0.16764759221806691</v>
      </c>
      <c r="Q90" s="72">
        <f t="shared" si="15"/>
        <v>21803.046999999999</v>
      </c>
    </row>
    <row r="91" spans="1:17" x14ac:dyDescent="0.2">
      <c r="A91" s="23" t="s">
        <v>50</v>
      </c>
      <c r="B91" s="24" t="s">
        <v>43</v>
      </c>
      <c r="C91" s="25">
        <v>36824.540999999997</v>
      </c>
      <c r="D91" s="22"/>
      <c r="E91" s="26">
        <f t="shared" si="10"/>
        <v>4851.9742118214062</v>
      </c>
      <c r="F91" s="1">
        <f t="shared" si="11"/>
        <v>4852</v>
      </c>
      <c r="G91" s="1">
        <f t="shared" si="12"/>
        <v>-3.9552000002004206E-2</v>
      </c>
      <c r="H91" s="1">
        <f t="shared" si="13"/>
        <v>-3.9552000002004206E-2</v>
      </c>
      <c r="O91" s="1">
        <f t="shared" ca="1" si="14"/>
        <v>0.16761755583275012</v>
      </c>
      <c r="Q91" s="72">
        <f t="shared" si="15"/>
        <v>21806.040999999997</v>
      </c>
    </row>
    <row r="92" spans="1:17" x14ac:dyDescent="0.2">
      <c r="A92" s="23" t="s">
        <v>50</v>
      </c>
      <c r="B92" s="24" t="s">
        <v>43</v>
      </c>
      <c r="C92" s="25">
        <v>36850.582999999999</v>
      </c>
      <c r="D92" s="22"/>
      <c r="E92" s="26">
        <f t="shared" si="10"/>
        <v>4868.9537766198137</v>
      </c>
      <c r="F92" s="1">
        <f t="shared" si="11"/>
        <v>4869</v>
      </c>
      <c r="G92" s="1">
        <f t="shared" si="12"/>
        <v>-7.0894000004045665E-2</v>
      </c>
      <c r="H92" s="1">
        <f t="shared" si="13"/>
        <v>-7.0894000004045665E-2</v>
      </c>
      <c r="O92" s="1">
        <f t="shared" ca="1" si="14"/>
        <v>0.16736224655755755</v>
      </c>
      <c r="Q92" s="72">
        <f t="shared" si="15"/>
        <v>21832.082999999999</v>
      </c>
    </row>
    <row r="93" spans="1:17" x14ac:dyDescent="0.2">
      <c r="A93" s="23" t="s">
        <v>51</v>
      </c>
      <c r="B93" s="24" t="s">
        <v>43</v>
      </c>
      <c r="C93" s="25">
        <v>37232.569000000003</v>
      </c>
      <c r="D93" s="22"/>
      <c r="E93" s="26">
        <f t="shared" si="10"/>
        <v>5118.0113005843314</v>
      </c>
      <c r="F93" s="1">
        <f t="shared" si="11"/>
        <v>5118</v>
      </c>
      <c r="G93" s="1">
        <f t="shared" si="12"/>
        <v>1.7332000003079884E-2</v>
      </c>
      <c r="H93" s="1">
        <f t="shared" si="13"/>
        <v>1.7332000003079884E-2</v>
      </c>
      <c r="O93" s="1">
        <f t="shared" ca="1" si="14"/>
        <v>0.16362271658561897</v>
      </c>
      <c r="Q93" s="72">
        <f t="shared" si="15"/>
        <v>22214.069000000003</v>
      </c>
    </row>
    <row r="94" spans="1:17" x14ac:dyDescent="0.2">
      <c r="A94" s="23" t="s">
        <v>50</v>
      </c>
      <c r="B94" s="24" t="s">
        <v>43</v>
      </c>
      <c r="C94" s="25">
        <v>37249.343999999997</v>
      </c>
      <c r="D94" s="22"/>
      <c r="E94" s="26">
        <f t="shared" si="10"/>
        <v>5128.9487170459379</v>
      </c>
      <c r="F94" s="1">
        <f t="shared" si="11"/>
        <v>5129</v>
      </c>
      <c r="G94" s="1">
        <f t="shared" si="12"/>
        <v>-7.8654000004462432E-2</v>
      </c>
      <c r="H94" s="1">
        <f t="shared" si="13"/>
        <v>-7.8654000004462432E-2</v>
      </c>
      <c r="O94" s="1">
        <f t="shared" ca="1" si="14"/>
        <v>0.16345751646637668</v>
      </c>
      <c r="Q94" s="72">
        <f t="shared" si="15"/>
        <v>22230.843999999997</v>
      </c>
    </row>
    <row r="95" spans="1:17" x14ac:dyDescent="0.2">
      <c r="A95" s="23" t="s">
        <v>50</v>
      </c>
      <c r="B95" s="24" t="s">
        <v>43</v>
      </c>
      <c r="C95" s="25">
        <v>37312.360999999997</v>
      </c>
      <c r="D95" s="22"/>
      <c r="E95" s="26">
        <f t="shared" si="10"/>
        <v>5170.0362385458666</v>
      </c>
      <c r="F95" s="1">
        <f t="shared" si="11"/>
        <v>5170</v>
      </c>
      <c r="G95" s="1">
        <f t="shared" si="12"/>
        <v>5.5580000000190921E-2</v>
      </c>
      <c r="H95" s="1">
        <f t="shared" si="13"/>
        <v>5.5580000000190921E-2</v>
      </c>
      <c r="O95" s="1">
        <f t="shared" ca="1" si="14"/>
        <v>0.1628417705673828</v>
      </c>
      <c r="Q95" s="72">
        <f t="shared" si="15"/>
        <v>22293.860999999997</v>
      </c>
    </row>
    <row r="96" spans="1:17" x14ac:dyDescent="0.2">
      <c r="A96" s="23" t="s">
        <v>51</v>
      </c>
      <c r="B96" s="24" t="s">
        <v>43</v>
      </c>
      <c r="C96" s="25">
        <v>37545.466</v>
      </c>
      <c r="D96" s="22"/>
      <c r="E96" s="26">
        <f t="shared" si="10"/>
        <v>5322.0223168936318</v>
      </c>
      <c r="F96" s="1">
        <f t="shared" si="11"/>
        <v>5322</v>
      </c>
      <c r="G96" s="1">
        <f t="shared" si="12"/>
        <v>3.422800000407733E-2</v>
      </c>
      <c r="H96" s="1">
        <f t="shared" si="13"/>
        <v>3.422800000407733E-2</v>
      </c>
      <c r="O96" s="1">
        <f t="shared" ca="1" si="14"/>
        <v>0.16055900528330785</v>
      </c>
      <c r="Q96" s="72">
        <f t="shared" si="15"/>
        <v>22526.966</v>
      </c>
    </row>
    <row r="97" spans="1:17" x14ac:dyDescent="0.2">
      <c r="A97" s="23" t="s">
        <v>50</v>
      </c>
      <c r="B97" s="24" t="s">
        <v>45</v>
      </c>
      <c r="C97" s="25">
        <v>37584.546999999999</v>
      </c>
      <c r="D97" s="22"/>
      <c r="E97" s="26">
        <f t="shared" si="10"/>
        <v>5347.5034002162056</v>
      </c>
      <c r="F97" s="1">
        <f t="shared" si="11"/>
        <v>5347.5</v>
      </c>
      <c r="G97" s="1">
        <f t="shared" si="12"/>
        <v>5.2149999974062666E-3</v>
      </c>
      <c r="H97" s="1">
        <f t="shared" si="13"/>
        <v>5.2149999974062666E-3</v>
      </c>
      <c r="O97" s="1">
        <f t="shared" ca="1" si="14"/>
        <v>0.16017604137051897</v>
      </c>
      <c r="Q97" s="72">
        <f t="shared" si="15"/>
        <v>22566.046999999999</v>
      </c>
    </row>
    <row r="98" spans="1:17" x14ac:dyDescent="0.2">
      <c r="A98" s="23" t="s">
        <v>51</v>
      </c>
      <c r="B98" s="24" t="s">
        <v>43</v>
      </c>
      <c r="C98" s="25">
        <v>37588.357000000004</v>
      </c>
      <c r="D98" s="22"/>
      <c r="E98" s="26">
        <f t="shared" si="10"/>
        <v>5349.9875466674002</v>
      </c>
      <c r="F98" s="1">
        <f t="shared" si="11"/>
        <v>5350</v>
      </c>
      <c r="G98" s="1">
        <f t="shared" si="12"/>
        <v>-1.9099999997706618E-2</v>
      </c>
      <c r="H98" s="1">
        <f t="shared" si="13"/>
        <v>-1.9099999997706618E-2</v>
      </c>
      <c r="O98" s="1">
        <f t="shared" ca="1" si="14"/>
        <v>0.16013849588887302</v>
      </c>
      <c r="Q98" s="72">
        <f t="shared" si="15"/>
        <v>22569.857000000004</v>
      </c>
    </row>
    <row r="99" spans="1:17" x14ac:dyDescent="0.2">
      <c r="A99" s="23" t="s">
        <v>51</v>
      </c>
      <c r="B99" s="24" t="s">
        <v>43</v>
      </c>
      <c r="C99" s="25">
        <v>37588.398999999998</v>
      </c>
      <c r="D99" s="22"/>
      <c r="E99" s="26">
        <f t="shared" si="10"/>
        <v>5350.0149309589842</v>
      </c>
      <c r="F99" s="1">
        <f t="shared" si="11"/>
        <v>5350</v>
      </c>
      <c r="G99" s="1">
        <f t="shared" si="12"/>
        <v>2.2899999996297993E-2</v>
      </c>
      <c r="H99" s="1">
        <f t="shared" si="13"/>
        <v>2.2899999996297993E-2</v>
      </c>
      <c r="O99" s="1">
        <f t="shared" ca="1" si="14"/>
        <v>0.16013849588887302</v>
      </c>
      <c r="Q99" s="72">
        <f t="shared" si="15"/>
        <v>22569.898999999998</v>
      </c>
    </row>
    <row r="100" spans="1:17" x14ac:dyDescent="0.2">
      <c r="A100" s="23" t="s">
        <v>50</v>
      </c>
      <c r="B100" s="24" t="s">
        <v>43</v>
      </c>
      <c r="C100" s="25">
        <v>37614.476000000002</v>
      </c>
      <c r="D100" s="22"/>
      <c r="E100" s="26">
        <f t="shared" si="10"/>
        <v>5367.0173160003833</v>
      </c>
      <c r="F100" s="1">
        <f t="shared" si="11"/>
        <v>5367</v>
      </c>
      <c r="G100" s="1">
        <f t="shared" si="12"/>
        <v>2.6558000005024951E-2</v>
      </c>
      <c r="H100" s="1">
        <f t="shared" si="13"/>
        <v>2.6558000005024951E-2</v>
      </c>
      <c r="O100" s="1">
        <f t="shared" ca="1" si="14"/>
        <v>0.15988318661368039</v>
      </c>
      <c r="Q100" s="72">
        <f t="shared" si="15"/>
        <v>22595.976000000002</v>
      </c>
    </row>
    <row r="101" spans="1:17" x14ac:dyDescent="0.2">
      <c r="A101" s="23" t="s">
        <v>50</v>
      </c>
      <c r="B101" s="24" t="s">
        <v>43</v>
      </c>
      <c r="C101" s="25">
        <v>37936.481</v>
      </c>
      <c r="D101" s="22"/>
      <c r="E101" s="26">
        <f t="shared" si="10"/>
        <v>5576.9668115426102</v>
      </c>
      <c r="F101" s="1">
        <f t="shared" si="11"/>
        <v>5577</v>
      </c>
      <c r="G101" s="1">
        <f t="shared" si="12"/>
        <v>-5.0902000002679415E-2</v>
      </c>
      <c r="H101" s="1">
        <f t="shared" si="13"/>
        <v>-5.0902000002679415E-2</v>
      </c>
      <c r="O101" s="1">
        <f t="shared" ca="1" si="14"/>
        <v>0.15672936615541899</v>
      </c>
      <c r="Q101" s="72">
        <f t="shared" si="15"/>
        <v>22917.981</v>
      </c>
    </row>
    <row r="102" spans="1:17" x14ac:dyDescent="0.2">
      <c r="A102" s="23" t="s">
        <v>50</v>
      </c>
      <c r="B102" s="24" t="s">
        <v>45</v>
      </c>
      <c r="C102" s="25">
        <v>38049.296999999999</v>
      </c>
      <c r="D102" s="22"/>
      <c r="E102" s="26">
        <f t="shared" si="10"/>
        <v>5650.5236267755781</v>
      </c>
      <c r="F102" s="1">
        <f t="shared" si="11"/>
        <v>5650.5</v>
      </c>
      <c r="G102" s="1">
        <f t="shared" si="12"/>
        <v>3.6237000000255648E-2</v>
      </c>
      <c r="H102" s="1">
        <f t="shared" si="13"/>
        <v>3.6237000000255648E-2</v>
      </c>
      <c r="O102" s="1">
        <f t="shared" ca="1" si="14"/>
        <v>0.15562552899502746</v>
      </c>
      <c r="Q102" s="72">
        <f t="shared" si="15"/>
        <v>23030.796999999999</v>
      </c>
    </row>
    <row r="103" spans="1:17" x14ac:dyDescent="0.2">
      <c r="A103" s="23" t="s">
        <v>50</v>
      </c>
      <c r="B103" s="24" t="s">
        <v>43</v>
      </c>
      <c r="C103" s="25">
        <v>38085.29</v>
      </c>
      <c r="D103" s="22"/>
      <c r="E103" s="26">
        <f t="shared" si="10"/>
        <v>5673.9913126594984</v>
      </c>
      <c r="F103" s="1">
        <f t="shared" si="11"/>
        <v>5674</v>
      </c>
      <c r="G103" s="1">
        <f t="shared" si="12"/>
        <v>-1.332399999955669E-2</v>
      </c>
      <c r="H103" s="1">
        <f t="shared" si="13"/>
        <v>-1.332399999955669E-2</v>
      </c>
      <c r="O103" s="1">
        <f t="shared" ca="1" si="14"/>
        <v>0.15527260146755537</v>
      </c>
      <c r="Q103" s="72">
        <f t="shared" si="15"/>
        <v>23066.79</v>
      </c>
    </row>
    <row r="104" spans="1:17" x14ac:dyDescent="0.2">
      <c r="A104" s="23" t="s">
        <v>51</v>
      </c>
      <c r="B104" s="24" t="s">
        <v>43</v>
      </c>
      <c r="C104" s="25">
        <v>38321.552000000003</v>
      </c>
      <c r="D104" s="22"/>
      <c r="E104" s="26">
        <f t="shared" si="10"/>
        <v>5828.0357769249558</v>
      </c>
      <c r="F104" s="1">
        <f t="shared" si="11"/>
        <v>5828</v>
      </c>
      <c r="G104" s="1">
        <f t="shared" si="12"/>
        <v>5.4872000000614207E-2</v>
      </c>
      <c r="H104" s="1">
        <f t="shared" si="13"/>
        <v>5.4872000000614207E-2</v>
      </c>
      <c r="O104" s="1">
        <f t="shared" ca="1" si="14"/>
        <v>0.15295979979816365</v>
      </c>
      <c r="Q104" s="72">
        <f t="shared" si="15"/>
        <v>23303.052000000003</v>
      </c>
    </row>
    <row r="105" spans="1:17" x14ac:dyDescent="0.2">
      <c r="A105" s="23" t="s">
        <v>50</v>
      </c>
      <c r="B105" s="24" t="s">
        <v>43</v>
      </c>
      <c r="C105" s="25">
        <v>38384.400999999998</v>
      </c>
      <c r="D105" s="22"/>
      <c r="E105" s="26">
        <f t="shared" si="10"/>
        <v>5869.0137612585295</v>
      </c>
      <c r="F105" s="1">
        <f t="shared" si="11"/>
        <v>5869</v>
      </c>
      <c r="G105" s="1">
        <f t="shared" si="12"/>
        <v>2.1106000000145286E-2</v>
      </c>
      <c r="H105" s="1">
        <f t="shared" si="13"/>
        <v>2.1106000000145286E-2</v>
      </c>
      <c r="O105" s="1">
        <f t="shared" ca="1" si="14"/>
        <v>0.15234405389916975</v>
      </c>
      <c r="Q105" s="72">
        <f t="shared" si="15"/>
        <v>23365.900999999998</v>
      </c>
    </row>
    <row r="106" spans="1:17" x14ac:dyDescent="0.2">
      <c r="A106" s="23" t="s">
        <v>50</v>
      </c>
      <c r="B106" s="24" t="s">
        <v>43</v>
      </c>
      <c r="C106" s="25">
        <v>38640.480000000003</v>
      </c>
      <c r="D106" s="22"/>
      <c r="E106" s="26">
        <f t="shared" si="10"/>
        <v>6035.9790471048964</v>
      </c>
      <c r="F106" s="1">
        <f t="shared" si="11"/>
        <v>6036</v>
      </c>
      <c r="G106" s="1">
        <f t="shared" si="12"/>
        <v>-3.213599999435246E-2</v>
      </c>
      <c r="H106" s="1">
        <f t="shared" si="13"/>
        <v>-3.213599999435246E-2</v>
      </c>
      <c r="O106" s="1">
        <f t="shared" ca="1" si="14"/>
        <v>0.14983601572521899</v>
      </c>
      <c r="Q106" s="72">
        <f t="shared" si="15"/>
        <v>23621.980000000003</v>
      </c>
    </row>
    <row r="107" spans="1:17" x14ac:dyDescent="0.2">
      <c r="A107" s="23" t="s">
        <v>51</v>
      </c>
      <c r="B107" s="24" t="s">
        <v>43</v>
      </c>
      <c r="C107" s="25">
        <v>38643.606</v>
      </c>
      <c r="D107" s="22"/>
      <c r="E107" s="26">
        <f t="shared" si="10"/>
        <v>6038.0172208073682</v>
      </c>
      <c r="F107" s="1">
        <f t="shared" si="11"/>
        <v>6038</v>
      </c>
      <c r="G107" s="1">
        <f t="shared" si="12"/>
        <v>2.6411999999254476E-2</v>
      </c>
      <c r="H107" s="1">
        <f t="shared" si="13"/>
        <v>2.6411999999254476E-2</v>
      </c>
      <c r="O107" s="1">
        <f t="shared" ca="1" si="14"/>
        <v>0.1498059793399022</v>
      </c>
      <c r="Q107" s="72">
        <f t="shared" si="15"/>
        <v>23625.106</v>
      </c>
    </row>
    <row r="108" spans="1:17" x14ac:dyDescent="0.2">
      <c r="A108" s="23" t="s">
        <v>50</v>
      </c>
      <c r="B108" s="24" t="s">
        <v>45</v>
      </c>
      <c r="C108" s="25">
        <v>38739.436999999998</v>
      </c>
      <c r="D108" s="22"/>
      <c r="E108" s="26">
        <f t="shared" si="10"/>
        <v>6100.4996981207851</v>
      </c>
      <c r="F108" s="1">
        <f t="shared" si="11"/>
        <v>6100.5</v>
      </c>
      <c r="G108" s="1">
        <f t="shared" si="12"/>
        <v>-4.6299999667098746E-4</v>
      </c>
      <c r="H108" s="1">
        <f t="shared" si="13"/>
        <v>-4.6299999667098746E-4</v>
      </c>
      <c r="O108" s="1">
        <f t="shared" ca="1" si="14"/>
        <v>0.14886734229875298</v>
      </c>
      <c r="Q108" s="72">
        <f t="shared" si="15"/>
        <v>23720.936999999998</v>
      </c>
    </row>
    <row r="109" spans="1:17" x14ac:dyDescent="0.2">
      <c r="A109" s="23" t="s">
        <v>50</v>
      </c>
      <c r="B109" s="24" t="s">
        <v>43</v>
      </c>
      <c r="C109" s="25">
        <v>39025.470999999998</v>
      </c>
      <c r="D109" s="22"/>
      <c r="E109" s="26">
        <f t="shared" si="10"/>
        <v>6286.9958519318307</v>
      </c>
      <c r="F109" s="1">
        <f t="shared" si="11"/>
        <v>6287</v>
      </c>
      <c r="G109" s="1">
        <f t="shared" si="12"/>
        <v>-6.3620000000810251E-3</v>
      </c>
      <c r="H109" s="1">
        <f t="shared" si="13"/>
        <v>-6.3620000000810251E-3</v>
      </c>
      <c r="O109" s="1">
        <f t="shared" ca="1" si="14"/>
        <v>0.14606644936796365</v>
      </c>
      <c r="Q109" s="72">
        <f t="shared" si="15"/>
        <v>24006.970999999998</v>
      </c>
    </row>
    <row r="110" spans="1:17" x14ac:dyDescent="0.2">
      <c r="A110" s="23" t="s">
        <v>50</v>
      </c>
      <c r="B110" s="24" t="s">
        <v>43</v>
      </c>
      <c r="C110" s="25">
        <v>39200.298999999999</v>
      </c>
      <c r="D110" s="22"/>
      <c r="E110" s="26">
        <f t="shared" si="10"/>
        <v>6400.9849216874463</v>
      </c>
      <c r="F110" s="1">
        <f t="shared" si="11"/>
        <v>6401</v>
      </c>
      <c r="G110" s="1">
        <f t="shared" si="12"/>
        <v>-2.3126000000047497E-2</v>
      </c>
      <c r="H110" s="1">
        <f t="shared" si="13"/>
        <v>-2.3126000000047497E-2</v>
      </c>
      <c r="O110" s="1">
        <f t="shared" ca="1" si="14"/>
        <v>0.14435437540490745</v>
      </c>
      <c r="Q110" s="72">
        <f t="shared" si="15"/>
        <v>24181.798999999999</v>
      </c>
    </row>
    <row r="111" spans="1:17" x14ac:dyDescent="0.2">
      <c r="A111" s="23" t="s">
        <v>51</v>
      </c>
      <c r="B111" s="24" t="s">
        <v>43</v>
      </c>
      <c r="C111" s="25">
        <v>39200.322999999997</v>
      </c>
      <c r="D111" s="22"/>
      <c r="E111" s="26">
        <f t="shared" si="10"/>
        <v>6401.0005698540663</v>
      </c>
      <c r="F111" s="1">
        <f t="shared" si="11"/>
        <v>6401</v>
      </c>
      <c r="G111" s="1">
        <f t="shared" si="12"/>
        <v>8.7399999756598845E-4</v>
      </c>
      <c r="H111" s="1">
        <f t="shared" si="13"/>
        <v>8.7399999756598845E-4</v>
      </c>
      <c r="O111" s="1">
        <f t="shared" ca="1" si="14"/>
        <v>0.14435437540490745</v>
      </c>
      <c r="Q111" s="72">
        <f t="shared" si="15"/>
        <v>24181.822999999997</v>
      </c>
    </row>
    <row r="112" spans="1:17" x14ac:dyDescent="0.2">
      <c r="A112" s="23" t="s">
        <v>50</v>
      </c>
      <c r="B112" s="24" t="s">
        <v>43</v>
      </c>
      <c r="C112" s="25">
        <v>39390.538999999997</v>
      </c>
      <c r="D112" s="22"/>
      <c r="E112" s="26">
        <f t="shared" si="10"/>
        <v>6525.0227224419477</v>
      </c>
      <c r="F112" s="1">
        <f t="shared" si="11"/>
        <v>6525</v>
      </c>
      <c r="G112" s="1">
        <f t="shared" si="12"/>
        <v>3.4849999996367842E-2</v>
      </c>
      <c r="H112" s="1">
        <f t="shared" si="13"/>
        <v>3.4849999996367842E-2</v>
      </c>
      <c r="O112" s="1">
        <f t="shared" ca="1" si="14"/>
        <v>0.14249211951526736</v>
      </c>
      <c r="Q112" s="72">
        <f t="shared" si="15"/>
        <v>24372.038999999997</v>
      </c>
    </row>
    <row r="113" spans="1:17" x14ac:dyDescent="0.2">
      <c r="A113" s="23" t="s">
        <v>50</v>
      </c>
      <c r="B113" s="24" t="s">
        <v>43</v>
      </c>
      <c r="C113" s="25">
        <v>39407.400999999998</v>
      </c>
      <c r="D113" s="22"/>
      <c r="E113" s="26">
        <f t="shared" si="10"/>
        <v>6536.0168635075624</v>
      </c>
      <c r="F113" s="1">
        <f t="shared" si="11"/>
        <v>6536</v>
      </c>
      <c r="G113" s="1">
        <f t="shared" si="12"/>
        <v>2.5863999995635822E-2</v>
      </c>
      <c r="H113" s="1">
        <f t="shared" si="13"/>
        <v>2.5863999995635822E-2</v>
      </c>
      <c r="O113" s="1">
        <f t="shared" ca="1" si="14"/>
        <v>0.1423269193960251</v>
      </c>
      <c r="Q113" s="72">
        <f t="shared" si="15"/>
        <v>24388.900999999998</v>
      </c>
    </row>
    <row r="114" spans="1:17" x14ac:dyDescent="0.2">
      <c r="A114" s="23" t="s">
        <v>50</v>
      </c>
      <c r="B114" s="24" t="s">
        <v>43</v>
      </c>
      <c r="C114" s="25">
        <v>39798.438000000002</v>
      </c>
      <c r="D114" s="22"/>
      <c r="E114" s="26">
        <f t="shared" si="10"/>
        <v>6790.9757023092807</v>
      </c>
      <c r="F114" s="1">
        <f t="shared" si="11"/>
        <v>6791</v>
      </c>
      <c r="G114" s="1">
        <f t="shared" si="12"/>
        <v>-3.7265999999362975E-2</v>
      </c>
      <c r="H114" s="1">
        <f t="shared" si="13"/>
        <v>-3.7265999999362975E-2</v>
      </c>
      <c r="O114" s="1">
        <f t="shared" ca="1" si="14"/>
        <v>0.13849728026813621</v>
      </c>
      <c r="Q114" s="72">
        <f t="shared" si="15"/>
        <v>24779.938000000002</v>
      </c>
    </row>
    <row r="115" spans="1:17" x14ac:dyDescent="0.2">
      <c r="A115" s="23" t="s">
        <v>50</v>
      </c>
      <c r="B115" s="24" t="s">
        <v>43</v>
      </c>
      <c r="C115" s="25">
        <v>39801.493000000002</v>
      </c>
      <c r="D115" s="22"/>
      <c r="E115" s="26">
        <f t="shared" si="10"/>
        <v>6792.9675835188318</v>
      </c>
      <c r="F115" s="1">
        <f t="shared" si="11"/>
        <v>6793</v>
      </c>
      <c r="G115" s="1">
        <f t="shared" si="12"/>
        <v>-4.9717999994754791E-2</v>
      </c>
      <c r="H115" s="1">
        <f t="shared" si="13"/>
        <v>-4.9717999994754791E-2</v>
      </c>
      <c r="O115" s="1">
        <f t="shared" ca="1" si="14"/>
        <v>0.13846724388281945</v>
      </c>
      <c r="Q115" s="72">
        <f t="shared" si="15"/>
        <v>24782.993000000002</v>
      </c>
    </row>
    <row r="116" spans="1:17" x14ac:dyDescent="0.2">
      <c r="A116" s="23" t="s">
        <v>51</v>
      </c>
      <c r="B116" s="24" t="s">
        <v>43</v>
      </c>
      <c r="C116" s="25">
        <v>39904.29</v>
      </c>
      <c r="D116" s="22"/>
      <c r="E116" s="26">
        <f t="shared" si="10"/>
        <v>6859.991941194191</v>
      </c>
      <c r="F116" s="1">
        <f t="shared" si="11"/>
        <v>6860</v>
      </c>
      <c r="G116" s="1">
        <f t="shared" si="12"/>
        <v>-1.2360000000626314E-2</v>
      </c>
      <c r="H116" s="1">
        <f t="shared" si="13"/>
        <v>-1.2360000000626314E-2</v>
      </c>
      <c r="O116" s="1">
        <f t="shared" ca="1" si="14"/>
        <v>0.13746102497470747</v>
      </c>
      <c r="Q116" s="72">
        <f t="shared" si="15"/>
        <v>24885.79</v>
      </c>
    </row>
    <row r="117" spans="1:17" x14ac:dyDescent="0.2">
      <c r="A117" s="1" t="s">
        <v>42</v>
      </c>
      <c r="B117" s="2" t="s">
        <v>43</v>
      </c>
      <c r="C117" s="22">
        <v>39904.307000000001</v>
      </c>
      <c r="D117" s="22"/>
      <c r="E117" s="1">
        <f t="shared" ref="E117:E148" si="16">+(C117-C$7)/C$8</f>
        <v>6860.003025312215</v>
      </c>
      <c r="F117" s="1">
        <f t="shared" ref="F117:F148" si="17">ROUND(2*E117,0)/2</f>
        <v>6860</v>
      </c>
      <c r="G117" s="1">
        <f t="shared" ref="G117:G148" si="18">+C117-(C$7+F117*C$8)</f>
        <v>4.6399999991990626E-3</v>
      </c>
      <c r="H117" s="1">
        <f t="shared" ref="H117:H127" si="19">+G117</f>
        <v>4.6399999991990626E-3</v>
      </c>
      <c r="O117" s="1">
        <f t="shared" ref="O117:O148" ca="1" si="20">+C$11+C$12*$F117</f>
        <v>0.13746102497470747</v>
      </c>
      <c r="Q117" s="72">
        <f t="shared" ref="Q117:Q148" si="21">+C117-15018.5</f>
        <v>24885.807000000001</v>
      </c>
    </row>
    <row r="118" spans="1:17" x14ac:dyDescent="0.2">
      <c r="A118" s="1" t="s">
        <v>42</v>
      </c>
      <c r="B118" s="2" t="s">
        <v>52</v>
      </c>
      <c r="C118" s="22">
        <v>40150.449000000001</v>
      </c>
      <c r="D118" s="22"/>
      <c r="E118" s="1">
        <f t="shared" si="16"/>
        <v>7020.489318170261</v>
      </c>
      <c r="F118" s="1">
        <f t="shared" si="17"/>
        <v>7020.5</v>
      </c>
      <c r="G118" s="1">
        <f t="shared" si="18"/>
        <v>-1.6383000001951586E-2</v>
      </c>
      <c r="H118" s="1">
        <f t="shared" si="19"/>
        <v>-1.6383000001951586E-2</v>
      </c>
      <c r="O118" s="1">
        <f t="shared" ca="1" si="20"/>
        <v>0.1350506050530362</v>
      </c>
      <c r="Q118" s="72">
        <f t="shared" si="21"/>
        <v>25131.949000000001</v>
      </c>
    </row>
    <row r="119" spans="1:17" x14ac:dyDescent="0.2">
      <c r="A119" s="23" t="s">
        <v>51</v>
      </c>
      <c r="B119" s="24" t="s">
        <v>43</v>
      </c>
      <c r="C119" s="25">
        <v>40289.284</v>
      </c>
      <c r="D119" s="22"/>
      <c r="E119" s="26">
        <f t="shared" si="16"/>
        <v>7111.0107020419564</v>
      </c>
      <c r="F119" s="1">
        <f t="shared" si="17"/>
        <v>7111</v>
      </c>
      <c r="G119" s="1">
        <f t="shared" si="18"/>
        <v>1.641399999789428E-2</v>
      </c>
      <c r="H119" s="1">
        <f t="shared" si="19"/>
        <v>1.641399999789428E-2</v>
      </c>
      <c r="O119" s="1">
        <f t="shared" ca="1" si="20"/>
        <v>0.13369145861745213</v>
      </c>
      <c r="Q119" s="72">
        <f t="shared" si="21"/>
        <v>25270.784</v>
      </c>
    </row>
    <row r="120" spans="1:17" x14ac:dyDescent="0.2">
      <c r="A120" s="23" t="s">
        <v>51</v>
      </c>
      <c r="B120" s="24" t="s">
        <v>43</v>
      </c>
      <c r="C120" s="25">
        <v>40485.559000000001</v>
      </c>
      <c r="D120" s="22"/>
      <c r="E120" s="26">
        <f t="shared" si="16"/>
        <v>7238.9833646948691</v>
      </c>
      <c r="F120" s="1">
        <f t="shared" si="17"/>
        <v>7239</v>
      </c>
      <c r="G120" s="1">
        <f t="shared" si="18"/>
        <v>-2.5514000000839587E-2</v>
      </c>
      <c r="H120" s="1">
        <f t="shared" si="19"/>
        <v>-2.5514000000839587E-2</v>
      </c>
      <c r="O120" s="1">
        <f t="shared" ca="1" si="20"/>
        <v>0.13176912995717849</v>
      </c>
      <c r="Q120" s="72">
        <f t="shared" si="21"/>
        <v>25467.059000000001</v>
      </c>
    </row>
    <row r="121" spans="1:17" x14ac:dyDescent="0.2">
      <c r="A121" s="23" t="s">
        <v>51</v>
      </c>
      <c r="B121" s="24" t="s">
        <v>43</v>
      </c>
      <c r="C121" s="25">
        <v>40485.589</v>
      </c>
      <c r="D121" s="22"/>
      <c r="E121" s="26">
        <f t="shared" si="16"/>
        <v>7239.002924903145</v>
      </c>
      <c r="F121" s="1">
        <f t="shared" si="17"/>
        <v>7239</v>
      </c>
      <c r="G121" s="1">
        <f t="shared" si="18"/>
        <v>4.4859999979962595E-3</v>
      </c>
      <c r="H121" s="1">
        <f t="shared" si="19"/>
        <v>4.4859999979962595E-3</v>
      </c>
      <c r="O121" s="1">
        <f t="shared" ca="1" si="20"/>
        <v>0.13176912995717849</v>
      </c>
      <c r="Q121" s="72">
        <f t="shared" si="21"/>
        <v>25467.089</v>
      </c>
    </row>
    <row r="122" spans="1:17" x14ac:dyDescent="0.2">
      <c r="A122" s="23" t="s">
        <v>51</v>
      </c>
      <c r="B122" s="24" t="s">
        <v>43</v>
      </c>
      <c r="C122" s="25">
        <v>41677.305</v>
      </c>
      <c r="D122" s="22"/>
      <c r="E122" s="26">
        <f t="shared" si="16"/>
        <v>8016.0100304748057</v>
      </c>
      <c r="F122" s="1">
        <f t="shared" si="17"/>
        <v>8016</v>
      </c>
      <c r="G122" s="1">
        <f t="shared" si="18"/>
        <v>1.5384000005724374E-2</v>
      </c>
      <c r="H122" s="1">
        <f t="shared" si="19"/>
        <v>1.5384000005724374E-2</v>
      </c>
      <c r="O122" s="1">
        <f t="shared" ca="1" si="20"/>
        <v>0.12009999426161116</v>
      </c>
      <c r="Q122" s="72">
        <f t="shared" si="21"/>
        <v>26658.805</v>
      </c>
    </row>
    <row r="123" spans="1:17" x14ac:dyDescent="0.2">
      <c r="A123" s="26" t="s">
        <v>53</v>
      </c>
      <c r="B123" s="27"/>
      <c r="C123" s="28">
        <v>42453.35</v>
      </c>
      <c r="D123" s="28"/>
      <c r="E123" s="26">
        <f t="shared" si="16"/>
        <v>8521.9967582214813</v>
      </c>
      <c r="F123" s="1">
        <f t="shared" si="17"/>
        <v>8522</v>
      </c>
      <c r="G123" s="1">
        <f t="shared" si="18"/>
        <v>-4.9720000024535693E-3</v>
      </c>
      <c r="H123" s="1">
        <f t="shared" si="19"/>
        <v>-4.9720000024535693E-3</v>
      </c>
      <c r="O123" s="1">
        <f t="shared" ca="1" si="20"/>
        <v>0.11250078877646696</v>
      </c>
      <c r="Q123" s="72">
        <f t="shared" si="21"/>
        <v>27434.85</v>
      </c>
    </row>
    <row r="124" spans="1:17" x14ac:dyDescent="0.2">
      <c r="A124" s="23" t="s">
        <v>51</v>
      </c>
      <c r="B124" s="24" t="s">
        <v>43</v>
      </c>
      <c r="C124" s="25">
        <v>43074.527000000002</v>
      </c>
      <c r="D124" s="22"/>
      <c r="E124" s="26">
        <f t="shared" si="16"/>
        <v>8927.008474786242</v>
      </c>
      <c r="F124" s="1">
        <f t="shared" si="17"/>
        <v>8927</v>
      </c>
      <c r="G124" s="1">
        <f t="shared" si="18"/>
        <v>1.2998000005609356E-2</v>
      </c>
      <c r="H124" s="1">
        <f t="shared" si="19"/>
        <v>1.2998000005609356E-2</v>
      </c>
      <c r="O124" s="1">
        <f t="shared" ca="1" si="20"/>
        <v>0.10641842074981989</v>
      </c>
      <c r="Q124" s="72">
        <f t="shared" si="21"/>
        <v>28056.027000000002</v>
      </c>
    </row>
    <row r="125" spans="1:17" x14ac:dyDescent="0.2">
      <c r="A125" s="26" t="s">
        <v>42</v>
      </c>
      <c r="B125" s="27" t="s">
        <v>43</v>
      </c>
      <c r="C125" s="28">
        <v>45022.343000000001</v>
      </c>
      <c r="D125" s="28"/>
      <c r="E125" s="26">
        <f t="shared" si="16"/>
        <v>10196.99802963502</v>
      </c>
      <c r="F125" s="1">
        <f t="shared" si="17"/>
        <v>10197</v>
      </c>
      <c r="G125" s="1">
        <f t="shared" si="18"/>
        <v>-3.0219999971450306E-3</v>
      </c>
      <c r="H125" s="1">
        <f t="shared" si="19"/>
        <v>-3.0219999971450306E-3</v>
      </c>
      <c r="O125" s="1">
        <f t="shared" ca="1" si="20"/>
        <v>8.7345316073667412E-2</v>
      </c>
      <c r="Q125" s="72">
        <f t="shared" si="21"/>
        <v>30003.843000000001</v>
      </c>
    </row>
    <row r="126" spans="1:17" x14ac:dyDescent="0.2">
      <c r="A126" s="26" t="s">
        <v>42</v>
      </c>
      <c r="B126" s="27" t="s">
        <v>43</v>
      </c>
      <c r="C126" s="28">
        <v>45022.351000000002</v>
      </c>
      <c r="D126" s="28"/>
      <c r="E126" s="26">
        <f t="shared" si="16"/>
        <v>10197.003245690563</v>
      </c>
      <c r="F126" s="1">
        <f t="shared" si="17"/>
        <v>10197</v>
      </c>
      <c r="G126" s="1">
        <f t="shared" si="18"/>
        <v>4.9780000044847839E-3</v>
      </c>
      <c r="H126" s="1">
        <f t="shared" si="19"/>
        <v>4.9780000044847839E-3</v>
      </c>
      <c r="O126" s="1">
        <f t="shared" ca="1" si="20"/>
        <v>8.7345316073667412E-2</v>
      </c>
      <c r="Q126" s="72">
        <f t="shared" si="21"/>
        <v>30003.851000000002</v>
      </c>
    </row>
    <row r="127" spans="1:17" x14ac:dyDescent="0.2">
      <c r="A127" s="23" t="s">
        <v>54</v>
      </c>
      <c r="B127" s="24" t="s">
        <v>43</v>
      </c>
      <c r="C127" s="25">
        <v>47778.453999999998</v>
      </c>
      <c r="D127" s="22"/>
      <c r="E127" s="26">
        <f t="shared" si="16"/>
        <v>11994.001536128357</v>
      </c>
      <c r="F127" s="1">
        <f t="shared" si="17"/>
        <v>11994</v>
      </c>
      <c r="G127" s="1">
        <f t="shared" si="18"/>
        <v>2.3559999972349033E-3</v>
      </c>
      <c r="H127" s="1">
        <f t="shared" si="19"/>
        <v>2.3559999972349033E-3</v>
      </c>
      <c r="O127" s="1">
        <f t="shared" ca="1" si="20"/>
        <v>6.0357623866544557E-2</v>
      </c>
      <c r="Q127" s="72">
        <f t="shared" si="21"/>
        <v>32759.953999999998</v>
      </c>
    </row>
    <row r="128" spans="1:17" x14ac:dyDescent="0.2">
      <c r="A128" s="23" t="s">
        <v>54</v>
      </c>
      <c r="B128" s="24" t="s">
        <v>43</v>
      </c>
      <c r="C128" s="25">
        <v>47847.471700000002</v>
      </c>
      <c r="D128" s="22"/>
      <c r="E128" s="26">
        <f t="shared" si="16"/>
        <v>12039.001555688568</v>
      </c>
      <c r="F128" s="1">
        <f t="shared" si="17"/>
        <v>12039</v>
      </c>
      <c r="G128" s="1">
        <f t="shared" si="18"/>
        <v>2.3860000001150183E-3</v>
      </c>
      <c r="K128" s="1">
        <f>+G128</f>
        <v>2.3860000001150183E-3</v>
      </c>
      <c r="O128" s="1">
        <f t="shared" ca="1" si="20"/>
        <v>5.9681805196917126E-2</v>
      </c>
      <c r="Q128" s="72">
        <f t="shared" si="21"/>
        <v>32828.971700000002</v>
      </c>
    </row>
    <row r="129" spans="1:17" x14ac:dyDescent="0.2">
      <c r="A129" s="23" t="s">
        <v>55</v>
      </c>
      <c r="B129" s="24" t="s">
        <v>43</v>
      </c>
      <c r="C129" s="25">
        <v>48534.581100000003</v>
      </c>
      <c r="D129" s="22"/>
      <c r="E129" s="26">
        <f t="shared" si="16"/>
        <v>12487.001654793623</v>
      </c>
      <c r="F129" s="1">
        <f t="shared" si="17"/>
        <v>12487</v>
      </c>
      <c r="G129" s="1">
        <f t="shared" si="18"/>
        <v>2.5380000079167075E-3</v>
      </c>
      <c r="K129" s="1">
        <f>+G129</f>
        <v>2.5380000079167075E-3</v>
      </c>
      <c r="O129" s="1">
        <f t="shared" ca="1" si="20"/>
        <v>5.2953654885959378E-2</v>
      </c>
      <c r="Q129" s="72">
        <f t="shared" si="21"/>
        <v>33516.081100000003</v>
      </c>
    </row>
    <row r="130" spans="1:17" x14ac:dyDescent="0.2">
      <c r="A130" s="23" t="s">
        <v>55</v>
      </c>
      <c r="B130" s="24" t="s">
        <v>43</v>
      </c>
      <c r="C130" s="25">
        <v>48534.583400000003</v>
      </c>
      <c r="D130" s="22"/>
      <c r="E130" s="26">
        <f t="shared" si="16"/>
        <v>12487.003154409591</v>
      </c>
      <c r="F130" s="1">
        <f t="shared" si="17"/>
        <v>12487</v>
      </c>
      <c r="G130" s="1">
        <f t="shared" si="18"/>
        <v>4.8380000080214813E-3</v>
      </c>
      <c r="K130" s="1">
        <f>+G130</f>
        <v>4.8380000080214813E-3</v>
      </c>
      <c r="O130" s="1">
        <f t="shared" ca="1" si="20"/>
        <v>5.2953654885959378E-2</v>
      </c>
      <c r="Q130" s="72">
        <f t="shared" si="21"/>
        <v>33516.083400000003</v>
      </c>
    </row>
    <row r="131" spans="1:17" x14ac:dyDescent="0.2">
      <c r="A131" s="29" t="s">
        <v>56</v>
      </c>
      <c r="B131" s="30" t="s">
        <v>43</v>
      </c>
      <c r="C131" s="29">
        <v>52982.387199999997</v>
      </c>
      <c r="D131" s="29">
        <v>1E-4</v>
      </c>
      <c r="E131" s="26">
        <f t="shared" si="16"/>
        <v>15387.002111198479</v>
      </c>
      <c r="F131" s="1">
        <f t="shared" si="17"/>
        <v>15387</v>
      </c>
      <c r="G131" s="1">
        <f t="shared" si="18"/>
        <v>3.2380000047851354E-3</v>
      </c>
      <c r="K131" s="1">
        <f>+G131</f>
        <v>3.2380000047851354E-3</v>
      </c>
      <c r="O131" s="1">
        <f t="shared" ca="1" si="20"/>
        <v>9.4008961766348098E-3</v>
      </c>
      <c r="Q131" s="72">
        <f t="shared" si="21"/>
        <v>37963.887199999997</v>
      </c>
    </row>
    <row r="132" spans="1:17" x14ac:dyDescent="0.2">
      <c r="A132" s="31" t="s">
        <v>57</v>
      </c>
      <c r="B132" s="32" t="s">
        <v>43</v>
      </c>
      <c r="C132" s="31">
        <v>53292.205999999998</v>
      </c>
      <c r="D132" s="31" t="s">
        <v>33</v>
      </c>
      <c r="E132" s="26">
        <f t="shared" si="16"/>
        <v>15589.006119737163</v>
      </c>
      <c r="F132" s="1">
        <f t="shared" si="17"/>
        <v>15589</v>
      </c>
      <c r="G132" s="1">
        <f t="shared" si="18"/>
        <v>9.3859999979031272E-3</v>
      </c>
      <c r="I132" s="1">
        <f>+G132</f>
        <v>9.3859999979031272E-3</v>
      </c>
      <c r="O132" s="1">
        <f t="shared" ca="1" si="20"/>
        <v>6.367221259640482E-3</v>
      </c>
      <c r="Q132" s="72">
        <f t="shared" si="21"/>
        <v>38273.705999999998</v>
      </c>
    </row>
    <row r="133" spans="1:17" x14ac:dyDescent="0.2">
      <c r="A133" s="33" t="s">
        <v>58</v>
      </c>
      <c r="B133" s="27" t="s">
        <v>43</v>
      </c>
      <c r="C133" s="28">
        <v>53339.747499999998</v>
      </c>
      <c r="D133" s="28">
        <v>2.9999999999999997E-4</v>
      </c>
      <c r="E133" s="26">
        <f t="shared" si="16"/>
        <v>15620.003507797352</v>
      </c>
      <c r="F133" s="1">
        <f t="shared" si="17"/>
        <v>15620</v>
      </c>
      <c r="G133" s="1">
        <f t="shared" si="18"/>
        <v>5.380000002332963E-3</v>
      </c>
      <c r="K133" s="1">
        <f>+G133</f>
        <v>5.380000002332963E-3</v>
      </c>
      <c r="O133" s="1">
        <f t="shared" ca="1" si="20"/>
        <v>5.9016572872304662E-3</v>
      </c>
      <c r="Q133" s="72">
        <f t="shared" si="21"/>
        <v>38321.247499999998</v>
      </c>
    </row>
    <row r="134" spans="1:17" x14ac:dyDescent="0.2">
      <c r="A134" s="33" t="s">
        <v>59</v>
      </c>
      <c r="B134" s="27" t="s">
        <v>43</v>
      </c>
      <c r="C134" s="28">
        <v>53339.747499999998</v>
      </c>
      <c r="D134" s="28">
        <v>2.9999999999999997E-4</v>
      </c>
      <c r="E134" s="26">
        <f t="shared" si="16"/>
        <v>15620.003507797352</v>
      </c>
      <c r="F134" s="1">
        <f t="shared" si="17"/>
        <v>15620</v>
      </c>
      <c r="G134" s="1">
        <f t="shared" si="18"/>
        <v>5.380000002332963E-3</v>
      </c>
      <c r="K134" s="1">
        <f>+G134</f>
        <v>5.380000002332963E-3</v>
      </c>
      <c r="O134" s="1">
        <f t="shared" ca="1" si="20"/>
        <v>5.9016572872304662E-3</v>
      </c>
      <c r="Q134" s="72">
        <f t="shared" si="21"/>
        <v>38321.247499999998</v>
      </c>
    </row>
    <row r="135" spans="1:17" x14ac:dyDescent="0.2">
      <c r="A135" s="34" t="s">
        <v>60</v>
      </c>
      <c r="B135" s="30"/>
      <c r="C135" s="28">
        <v>53387.290800000002</v>
      </c>
      <c r="D135" s="28">
        <v>4.0000000000000002E-4</v>
      </c>
      <c r="E135" s="26">
        <f t="shared" si="16"/>
        <v>15651.002069470038</v>
      </c>
      <c r="F135" s="1">
        <f t="shared" si="17"/>
        <v>15651</v>
      </c>
      <c r="G135" s="1">
        <f t="shared" si="18"/>
        <v>3.1740000049467199E-3</v>
      </c>
      <c r="J135" s="1">
        <f>+G135</f>
        <v>3.1740000049467199E-3</v>
      </c>
      <c r="O135" s="1">
        <f t="shared" ca="1" si="20"/>
        <v>5.4360933148204504E-3</v>
      </c>
      <c r="Q135" s="72">
        <f t="shared" si="21"/>
        <v>38368.790800000002</v>
      </c>
    </row>
    <row r="136" spans="1:17" x14ac:dyDescent="0.2">
      <c r="A136" s="23" t="s">
        <v>61</v>
      </c>
      <c r="B136" s="24" t="s">
        <v>43</v>
      </c>
      <c r="C136" s="25">
        <v>53717.046600000001</v>
      </c>
      <c r="D136" s="22"/>
      <c r="E136" s="26">
        <f t="shared" si="16"/>
        <v>15866.005140422738</v>
      </c>
      <c r="F136" s="1">
        <f t="shared" si="17"/>
        <v>15866</v>
      </c>
      <c r="G136" s="1">
        <f t="shared" si="18"/>
        <v>7.8840000060154125E-3</v>
      </c>
      <c r="K136" s="1">
        <f t="shared" ref="K136:K141" si="22">+G136</f>
        <v>7.8840000060154125E-3</v>
      </c>
      <c r="O136" s="1">
        <f t="shared" ca="1" si="20"/>
        <v>2.2071818932670739E-3</v>
      </c>
      <c r="Q136" s="72">
        <f t="shared" si="21"/>
        <v>38698.546600000001</v>
      </c>
    </row>
    <row r="137" spans="1:17" x14ac:dyDescent="0.2">
      <c r="A137" s="33" t="s">
        <v>58</v>
      </c>
      <c r="B137" s="27" t="s">
        <v>43</v>
      </c>
      <c r="C137" s="28">
        <v>54095.8632</v>
      </c>
      <c r="D137" s="28">
        <v>5.9999999999999995E-4</v>
      </c>
      <c r="E137" s="26">
        <f t="shared" si="16"/>
        <v>16112.996193583471</v>
      </c>
      <c r="F137" s="1">
        <f t="shared" si="17"/>
        <v>16113</v>
      </c>
      <c r="G137" s="1">
        <f t="shared" si="18"/>
        <v>-5.8379999973112717E-3</v>
      </c>
      <c r="K137" s="1">
        <f t="shared" si="22"/>
        <v>-5.8379999973112717E-3</v>
      </c>
      <c r="O137" s="1">
        <f t="shared" ca="1" si="20"/>
        <v>-1.5023116933547132E-3</v>
      </c>
      <c r="Q137" s="72">
        <f t="shared" si="21"/>
        <v>39077.3632</v>
      </c>
    </row>
    <row r="138" spans="1:17" x14ac:dyDescent="0.2">
      <c r="A138" s="33" t="s">
        <v>59</v>
      </c>
      <c r="B138" s="27" t="s">
        <v>43</v>
      </c>
      <c r="C138" s="28">
        <v>54095.8632</v>
      </c>
      <c r="D138" s="28">
        <v>5.9999999999999995E-4</v>
      </c>
      <c r="E138" s="26">
        <f t="shared" si="16"/>
        <v>16112.996193583471</v>
      </c>
      <c r="F138" s="1">
        <f t="shared" si="17"/>
        <v>16113</v>
      </c>
      <c r="G138" s="1">
        <f t="shared" si="18"/>
        <v>-5.8379999973112717E-3</v>
      </c>
      <c r="K138" s="1">
        <f t="shared" si="22"/>
        <v>-5.8379999973112717E-3</v>
      </c>
      <c r="O138" s="1">
        <f t="shared" ca="1" si="20"/>
        <v>-1.5023116933547132E-3</v>
      </c>
      <c r="Q138" s="72">
        <f t="shared" si="21"/>
        <v>39077.3632</v>
      </c>
    </row>
    <row r="139" spans="1:17" x14ac:dyDescent="0.2">
      <c r="A139" s="35" t="s">
        <v>62</v>
      </c>
      <c r="B139" s="36" t="s">
        <v>43</v>
      </c>
      <c r="C139" s="37">
        <v>54103.538099999998</v>
      </c>
      <c r="D139" s="37">
        <v>4.0000000000000002E-4</v>
      </c>
      <c r="E139" s="26">
        <f t="shared" si="16"/>
        <v>16118.000281666998</v>
      </c>
      <c r="F139" s="1">
        <f t="shared" si="17"/>
        <v>16118</v>
      </c>
      <c r="G139" s="1">
        <f t="shared" si="18"/>
        <v>4.3200000072829425E-4</v>
      </c>
      <c r="K139" s="1">
        <f t="shared" si="22"/>
        <v>4.3200000072829425E-4</v>
      </c>
      <c r="O139" s="1">
        <f t="shared" ca="1" si="20"/>
        <v>-1.5774026566466592E-3</v>
      </c>
      <c r="Q139" s="72">
        <f t="shared" si="21"/>
        <v>39085.038099999998</v>
      </c>
    </row>
    <row r="140" spans="1:17" x14ac:dyDescent="0.2">
      <c r="A140" s="33" t="s">
        <v>58</v>
      </c>
      <c r="B140" s="27" t="s">
        <v>43</v>
      </c>
      <c r="C140" s="28">
        <v>54115.806400000001</v>
      </c>
      <c r="D140" s="28">
        <v>5.9999999999999995E-4</v>
      </c>
      <c r="E140" s="26">
        <f t="shared" si="16"/>
        <v>16125.999298440533</v>
      </c>
      <c r="F140" s="1">
        <f t="shared" si="17"/>
        <v>16126</v>
      </c>
      <c r="G140" s="1">
        <f t="shared" si="18"/>
        <v>-1.0760000004665926E-3</v>
      </c>
      <c r="K140" s="1">
        <f t="shared" si="22"/>
        <v>-1.0760000004665926E-3</v>
      </c>
      <c r="O140" s="1">
        <f t="shared" ca="1" si="20"/>
        <v>-1.6975481979137619E-3</v>
      </c>
      <c r="Q140" s="72">
        <f t="shared" si="21"/>
        <v>39097.306400000001</v>
      </c>
    </row>
    <row r="141" spans="1:17" x14ac:dyDescent="0.2">
      <c r="A141" s="33" t="s">
        <v>59</v>
      </c>
      <c r="B141" s="27" t="s">
        <v>43</v>
      </c>
      <c r="C141" s="28">
        <v>54115.806400000001</v>
      </c>
      <c r="D141" s="28">
        <v>5.9999999999999995E-4</v>
      </c>
      <c r="E141" s="26">
        <f t="shared" si="16"/>
        <v>16125.999298440533</v>
      </c>
      <c r="F141" s="1">
        <f t="shared" si="17"/>
        <v>16126</v>
      </c>
      <c r="G141" s="1">
        <f t="shared" si="18"/>
        <v>-1.0760000004665926E-3</v>
      </c>
      <c r="K141" s="1">
        <f t="shared" si="22"/>
        <v>-1.0760000004665926E-3</v>
      </c>
      <c r="O141" s="1">
        <f t="shared" ca="1" si="20"/>
        <v>-1.6975481979137619E-3</v>
      </c>
      <c r="Q141" s="72">
        <f t="shared" si="21"/>
        <v>39097.306400000001</v>
      </c>
    </row>
    <row r="142" spans="1:17" x14ac:dyDescent="0.2">
      <c r="A142" s="31" t="s">
        <v>63</v>
      </c>
      <c r="B142" s="32" t="s">
        <v>43</v>
      </c>
      <c r="C142" s="31">
        <v>54784.507899999997</v>
      </c>
      <c r="D142" s="31">
        <v>5.0000000000000001E-4</v>
      </c>
      <c r="E142" s="26">
        <f t="shared" si="16"/>
        <v>16561.997318947451</v>
      </c>
      <c r="F142" s="1">
        <f t="shared" si="17"/>
        <v>16562</v>
      </c>
      <c r="G142" s="1">
        <f t="shared" si="18"/>
        <v>-4.1120000023511238E-3</v>
      </c>
      <c r="J142" s="1">
        <f>+G142</f>
        <v>-4.1120000023511238E-3</v>
      </c>
      <c r="O142" s="1">
        <f t="shared" ca="1" si="20"/>
        <v>-8.245480196970828E-3</v>
      </c>
      <c r="Q142" s="72">
        <f t="shared" si="21"/>
        <v>39766.007899999997</v>
      </c>
    </row>
    <row r="143" spans="1:17" x14ac:dyDescent="0.2">
      <c r="A143" s="23" t="s">
        <v>64</v>
      </c>
      <c r="B143" s="24" t="s">
        <v>43</v>
      </c>
      <c r="C143" s="25">
        <v>54792.177100000001</v>
      </c>
      <c r="D143" s="22"/>
      <c r="E143" s="26">
        <f t="shared" si="16"/>
        <v>16566.997690591412</v>
      </c>
      <c r="F143" s="1">
        <f t="shared" si="17"/>
        <v>16567</v>
      </c>
      <c r="G143" s="1">
        <f t="shared" si="18"/>
        <v>-3.541999998560641E-3</v>
      </c>
      <c r="K143" s="1">
        <f>+G143</f>
        <v>-3.541999998560641E-3</v>
      </c>
      <c r="O143" s="1">
        <f t="shared" ca="1" si="20"/>
        <v>-8.3205711602627741E-3</v>
      </c>
      <c r="Q143" s="72">
        <f t="shared" si="21"/>
        <v>39773.677100000001</v>
      </c>
    </row>
    <row r="144" spans="1:17" x14ac:dyDescent="0.2">
      <c r="A144" s="33" t="s">
        <v>65</v>
      </c>
      <c r="B144" s="27" t="s">
        <v>43</v>
      </c>
      <c r="C144" s="28">
        <v>55543.694499999998</v>
      </c>
      <c r="D144" s="28">
        <v>2.9999999999999997E-4</v>
      </c>
      <c r="E144" s="26">
        <f t="shared" si="16"/>
        <v>17056.99225285351</v>
      </c>
      <c r="F144" s="1">
        <f t="shared" si="17"/>
        <v>17057</v>
      </c>
      <c r="G144" s="1">
        <f t="shared" si="18"/>
        <v>-1.1881999998877291E-2</v>
      </c>
      <c r="K144" s="1">
        <f>+G144</f>
        <v>-1.1881999998877291E-2</v>
      </c>
      <c r="O144" s="1">
        <f t="shared" ca="1" si="20"/>
        <v>-1.5679485562872769E-2</v>
      </c>
      <c r="Q144" s="72">
        <f t="shared" si="21"/>
        <v>40525.194499999998</v>
      </c>
    </row>
    <row r="145" spans="1:17" x14ac:dyDescent="0.2">
      <c r="A145" s="31" t="s">
        <v>66</v>
      </c>
      <c r="B145" s="32" t="s">
        <v>43</v>
      </c>
      <c r="C145" s="31">
        <v>55845.823799999998</v>
      </c>
      <c r="D145" s="31">
        <v>2.5999999999999999E-3</v>
      </c>
      <c r="E145" s="26">
        <f t="shared" si="16"/>
        <v>17253.982654007301</v>
      </c>
      <c r="F145" s="1">
        <f t="shared" si="17"/>
        <v>17254</v>
      </c>
      <c r="G145" s="1">
        <f t="shared" si="18"/>
        <v>-2.6603999998769723E-2</v>
      </c>
      <c r="K145" s="1">
        <f>+G145</f>
        <v>-2.6603999998769723E-2</v>
      </c>
      <c r="O145" s="1">
        <f t="shared" ca="1" si="20"/>
        <v>-1.8638069516575179E-2</v>
      </c>
      <c r="Q145" s="72">
        <f t="shared" si="21"/>
        <v>40827.323799999998</v>
      </c>
    </row>
    <row r="146" spans="1:17" x14ac:dyDescent="0.2">
      <c r="A146" s="23" t="s">
        <v>67</v>
      </c>
      <c r="B146" s="24" t="s">
        <v>43</v>
      </c>
      <c r="C146" s="25">
        <v>55850.433599999997</v>
      </c>
      <c r="D146" s="22"/>
      <c r="E146" s="26">
        <f t="shared" si="16"/>
        <v>17256.988275611158</v>
      </c>
      <c r="F146" s="1">
        <f t="shared" si="17"/>
        <v>17257</v>
      </c>
      <c r="G146" s="1">
        <f t="shared" si="18"/>
        <v>-1.7981999997573439E-2</v>
      </c>
      <c r="K146" s="1">
        <f>+G146</f>
        <v>-1.7981999997573439E-2</v>
      </c>
      <c r="O146" s="1">
        <f t="shared" ca="1" si="20"/>
        <v>-1.8683124094550335E-2</v>
      </c>
      <c r="Q146" s="72">
        <f t="shared" si="21"/>
        <v>40831.933599999997</v>
      </c>
    </row>
    <row r="147" spans="1:17" x14ac:dyDescent="0.2">
      <c r="A147" s="28" t="s">
        <v>68</v>
      </c>
      <c r="B147" s="27" t="s">
        <v>43</v>
      </c>
      <c r="C147" s="28">
        <v>56172.512999999999</v>
      </c>
      <c r="D147" s="28">
        <v>6.9999999999999999E-4</v>
      </c>
      <c r="E147" s="26">
        <f t="shared" si="16"/>
        <v>17466.986280469915</v>
      </c>
      <c r="F147" s="1">
        <f t="shared" si="17"/>
        <v>17467</v>
      </c>
      <c r="G147" s="1">
        <f t="shared" si="18"/>
        <v>-2.1042000000306871E-2</v>
      </c>
      <c r="J147" s="1">
        <f>+G147</f>
        <v>-2.1042000000306871E-2</v>
      </c>
      <c r="O147" s="1">
        <f t="shared" ca="1" si="20"/>
        <v>-2.1836944552811793E-2</v>
      </c>
      <c r="Q147" s="72">
        <f t="shared" si="21"/>
        <v>41154.012999999999</v>
      </c>
    </row>
    <row r="148" spans="1:17" x14ac:dyDescent="0.2">
      <c r="A148" s="23" t="s">
        <v>69</v>
      </c>
      <c r="B148" s="24" t="s">
        <v>43</v>
      </c>
      <c r="C148" s="25">
        <v>56187.846799999999</v>
      </c>
      <c r="D148" s="22"/>
      <c r="E148" s="26">
        <f t="shared" si="16"/>
        <v>17476.984024525893</v>
      </c>
      <c r="F148" s="1">
        <f t="shared" si="17"/>
        <v>17477</v>
      </c>
      <c r="G148" s="1">
        <f t="shared" si="18"/>
        <v>-2.450200000021141E-2</v>
      </c>
      <c r="K148" s="1">
        <f>+G148</f>
        <v>-2.450200000021141E-2</v>
      </c>
      <c r="O148" s="1">
        <f t="shared" ca="1" si="20"/>
        <v>-2.198712647939563E-2</v>
      </c>
      <c r="Q148" s="72">
        <f t="shared" si="21"/>
        <v>41169.346799999999</v>
      </c>
    </row>
    <row r="149" spans="1:17" x14ac:dyDescent="0.2">
      <c r="A149" s="33" t="s">
        <v>70</v>
      </c>
      <c r="B149" s="27" t="s">
        <v>43</v>
      </c>
      <c r="C149" s="28">
        <v>56187.846899999997</v>
      </c>
      <c r="D149" s="28">
        <v>4.0000000000000002E-4</v>
      </c>
      <c r="E149" s="26">
        <f t="shared" ref="E149:E173" si="23">+(C149-C$7)/C$8</f>
        <v>17476.984089726586</v>
      </c>
      <c r="F149" s="1">
        <f t="shared" ref="F149:F173" si="24">ROUND(2*E149,0)/2</f>
        <v>17477</v>
      </c>
      <c r="G149" s="1">
        <f t="shared" ref="G149:G173" si="25">+C149-(C$7+F149*C$8)</f>
        <v>-2.4402000002737623E-2</v>
      </c>
      <c r="K149" s="1">
        <f>+G149</f>
        <v>-2.4402000002737623E-2</v>
      </c>
      <c r="O149" s="1">
        <f t="shared" ref="O149:O173" ca="1" si="26">+C$11+C$12*$F149</f>
        <v>-2.198712647939563E-2</v>
      </c>
      <c r="Q149" s="72">
        <f t="shared" ref="Q149:Q173" si="27">+C149-15018.5</f>
        <v>41169.346899999997</v>
      </c>
    </row>
    <row r="150" spans="1:17" x14ac:dyDescent="0.2">
      <c r="A150" s="33" t="s">
        <v>71</v>
      </c>
      <c r="B150" s="27" t="s">
        <v>43</v>
      </c>
      <c r="C150" s="28">
        <v>56210.855600000003</v>
      </c>
      <c r="D150" s="28">
        <v>5.0000000000000001E-4</v>
      </c>
      <c r="E150" s="26">
        <f t="shared" si="23"/>
        <v>17491.9859218661</v>
      </c>
      <c r="F150" s="1">
        <f t="shared" si="24"/>
        <v>17492</v>
      </c>
      <c r="G150" s="1">
        <f t="shared" si="25"/>
        <v>-2.1591999997326639E-2</v>
      </c>
      <c r="K150" s="1">
        <f>+G150</f>
        <v>-2.1591999997326639E-2</v>
      </c>
      <c r="O150" s="1">
        <f t="shared" ca="1" si="26"/>
        <v>-2.2212399369271468E-2</v>
      </c>
      <c r="Q150" s="72">
        <f t="shared" si="27"/>
        <v>41192.355600000003</v>
      </c>
    </row>
    <row r="151" spans="1:17" x14ac:dyDescent="0.2">
      <c r="A151" s="38" t="s">
        <v>72</v>
      </c>
      <c r="B151" s="39" t="s">
        <v>43</v>
      </c>
      <c r="C151" s="40">
        <v>56597.347999999998</v>
      </c>
      <c r="D151" s="41">
        <v>2E-3</v>
      </c>
      <c r="E151" s="26">
        <f t="shared" si="23"/>
        <v>17743.981649916608</v>
      </c>
      <c r="F151" s="1">
        <f t="shared" si="24"/>
        <v>17744</v>
      </c>
      <c r="G151" s="1">
        <f t="shared" si="25"/>
        <v>-2.8143999996245839E-2</v>
      </c>
      <c r="J151" s="1">
        <f>+G151</f>
        <v>-2.8143999996245839E-2</v>
      </c>
      <c r="O151" s="1">
        <f t="shared" ca="1" si="26"/>
        <v>-2.5996983919185174E-2</v>
      </c>
      <c r="Q151" s="72">
        <f t="shared" si="27"/>
        <v>41578.847999999998</v>
      </c>
    </row>
    <row r="152" spans="1:17" x14ac:dyDescent="0.2">
      <c r="A152" s="42" t="s">
        <v>73</v>
      </c>
      <c r="B152" s="43" t="s">
        <v>43</v>
      </c>
      <c r="C152" s="40">
        <v>56609.6175</v>
      </c>
      <c r="D152" s="40">
        <v>4.0000000000000002E-4</v>
      </c>
      <c r="E152" s="26">
        <f t="shared" si="23"/>
        <v>17751.981449098472</v>
      </c>
      <c r="F152" s="1">
        <f t="shared" si="24"/>
        <v>17752</v>
      </c>
      <c r="G152" s="1">
        <f t="shared" si="25"/>
        <v>-2.8451999998651445E-2</v>
      </c>
      <c r="K152" s="1">
        <f>+G152</f>
        <v>-2.8451999998651445E-2</v>
      </c>
      <c r="O152" s="1">
        <f t="shared" ca="1" si="26"/>
        <v>-2.6117129460452276E-2</v>
      </c>
      <c r="Q152" s="72">
        <f t="shared" si="27"/>
        <v>41591.1175</v>
      </c>
    </row>
    <row r="153" spans="1:17" x14ac:dyDescent="0.2">
      <c r="A153" s="38" t="s">
        <v>72</v>
      </c>
      <c r="B153" s="39" t="s">
        <v>43</v>
      </c>
      <c r="C153" s="40">
        <v>56643.358999999997</v>
      </c>
      <c r="D153" s="41">
        <v>3.3E-3</v>
      </c>
      <c r="E153" s="26">
        <f t="shared" si="23"/>
        <v>17773.981141351192</v>
      </c>
      <c r="F153" s="1">
        <f t="shared" si="24"/>
        <v>17774</v>
      </c>
      <c r="G153" s="1">
        <f t="shared" si="25"/>
        <v>-2.8923999998369254E-2</v>
      </c>
      <c r="J153" s="1">
        <f>+G153</f>
        <v>-2.8923999998369254E-2</v>
      </c>
      <c r="O153" s="1">
        <f t="shared" ca="1" si="26"/>
        <v>-2.644752969893685E-2</v>
      </c>
      <c r="Q153" s="72">
        <f t="shared" si="27"/>
        <v>41624.858999999997</v>
      </c>
    </row>
    <row r="154" spans="1:17" x14ac:dyDescent="0.2">
      <c r="A154" s="44" t="s">
        <v>74</v>
      </c>
      <c r="B154" s="45" t="s">
        <v>43</v>
      </c>
      <c r="C154" s="46">
        <v>57327.392500000002</v>
      </c>
      <c r="D154" s="46">
        <v>1.2E-2</v>
      </c>
      <c r="E154" s="26">
        <f t="shared" si="23"/>
        <v>18219.975732301602</v>
      </c>
      <c r="F154" s="1">
        <f t="shared" si="24"/>
        <v>18220</v>
      </c>
      <c r="G154" s="1">
        <f t="shared" si="25"/>
        <v>-3.7219999998342246E-2</v>
      </c>
      <c r="K154" s="1">
        <f t="shared" ref="K154:K173" si="28">+G154</f>
        <v>-3.7219999998342246E-2</v>
      </c>
      <c r="O154" s="1">
        <f t="shared" ca="1" si="26"/>
        <v>-3.3145643624577753E-2</v>
      </c>
      <c r="Q154" s="72">
        <f t="shared" si="27"/>
        <v>42308.892500000002</v>
      </c>
    </row>
    <row r="155" spans="1:17" x14ac:dyDescent="0.2">
      <c r="A155" s="35" t="s">
        <v>75</v>
      </c>
      <c r="B155" s="36" t="s">
        <v>43</v>
      </c>
      <c r="C155" s="37">
        <v>57365.751300000004</v>
      </c>
      <c r="D155" s="37">
        <v>5.9999999999999995E-4</v>
      </c>
      <c r="E155" s="26">
        <f t="shared" si="23"/>
        <v>18244.985936210254</v>
      </c>
      <c r="F155" s="1">
        <f t="shared" si="24"/>
        <v>18245</v>
      </c>
      <c r="G155" s="1">
        <f t="shared" si="25"/>
        <v>-2.156999999715481E-2</v>
      </c>
      <c r="K155" s="1">
        <f t="shared" si="28"/>
        <v>-2.156999999715481E-2</v>
      </c>
      <c r="O155" s="1">
        <f t="shared" ca="1" si="26"/>
        <v>-3.3521098441037483E-2</v>
      </c>
      <c r="Q155" s="72">
        <f t="shared" si="27"/>
        <v>42347.251300000004</v>
      </c>
    </row>
    <row r="156" spans="1:17" x14ac:dyDescent="0.2">
      <c r="A156" s="47" t="s">
        <v>76</v>
      </c>
      <c r="B156" s="48" t="s">
        <v>43</v>
      </c>
      <c r="C156" s="47">
        <v>57397.943500000001</v>
      </c>
      <c r="D156" s="47" t="s">
        <v>77</v>
      </c>
      <c r="E156" s="26">
        <f t="shared" si="23"/>
        <v>18265.97547410685</v>
      </c>
      <c r="F156" s="1">
        <f t="shared" si="24"/>
        <v>18266</v>
      </c>
      <c r="G156" s="1">
        <f t="shared" si="25"/>
        <v>-3.761599999415921E-2</v>
      </c>
      <c r="K156" s="1">
        <f t="shared" si="28"/>
        <v>-3.761599999415921E-2</v>
      </c>
      <c r="O156" s="1">
        <f t="shared" ca="1" si="26"/>
        <v>-3.3836480486863635E-2</v>
      </c>
      <c r="Q156" s="72">
        <f t="shared" si="27"/>
        <v>42379.443500000001</v>
      </c>
    </row>
    <row r="157" spans="1:17" x14ac:dyDescent="0.2">
      <c r="A157" s="44" t="s">
        <v>74</v>
      </c>
      <c r="B157" s="45" t="s">
        <v>43</v>
      </c>
      <c r="C157" s="46">
        <v>57413.281199999998</v>
      </c>
      <c r="D157" s="46">
        <v>1.5E-3</v>
      </c>
      <c r="E157" s="26">
        <f t="shared" si="23"/>
        <v>18275.975760989902</v>
      </c>
      <c r="F157" s="1">
        <f t="shared" si="24"/>
        <v>18276</v>
      </c>
      <c r="G157" s="1">
        <f t="shared" si="25"/>
        <v>-3.7175999997998588E-2</v>
      </c>
      <c r="K157" s="1">
        <f t="shared" si="28"/>
        <v>-3.7175999997998588E-2</v>
      </c>
      <c r="O157" s="1">
        <f t="shared" ca="1" si="26"/>
        <v>-3.3986662413447472E-2</v>
      </c>
      <c r="Q157" s="72">
        <f t="shared" si="27"/>
        <v>42394.781199999998</v>
      </c>
    </row>
    <row r="158" spans="1:17" x14ac:dyDescent="0.2">
      <c r="A158" s="35" t="s">
        <v>78</v>
      </c>
      <c r="B158" s="36" t="s">
        <v>43</v>
      </c>
      <c r="C158" s="37">
        <v>57667.876799999998</v>
      </c>
      <c r="D158" s="37">
        <v>2.9999999999999997E-4</v>
      </c>
      <c r="E158" s="26">
        <f t="shared" si="23"/>
        <v>18441.97385973766</v>
      </c>
      <c r="F158" s="1">
        <f t="shared" si="24"/>
        <v>18442</v>
      </c>
      <c r="G158" s="1">
        <f t="shared" si="25"/>
        <v>-4.0091999995638616E-2</v>
      </c>
      <c r="K158" s="1">
        <f t="shared" si="28"/>
        <v>-4.0091999995638616E-2</v>
      </c>
      <c r="O158" s="1">
        <f t="shared" ca="1" si="26"/>
        <v>-3.6479682394739893E-2</v>
      </c>
      <c r="Q158" s="72">
        <f t="shared" si="27"/>
        <v>42649.376799999998</v>
      </c>
    </row>
    <row r="159" spans="1:17" x14ac:dyDescent="0.2">
      <c r="A159" s="49" t="s">
        <v>79</v>
      </c>
      <c r="B159" s="50" t="s">
        <v>43</v>
      </c>
      <c r="C159" s="51">
        <v>57684.748800000001</v>
      </c>
      <c r="D159" s="51">
        <v>2.0000000000000001E-4</v>
      </c>
      <c r="E159" s="26">
        <f t="shared" si="23"/>
        <v>18452.9745208727</v>
      </c>
      <c r="F159" s="1">
        <f t="shared" si="24"/>
        <v>18453</v>
      </c>
      <c r="G159" s="1">
        <f t="shared" si="25"/>
        <v>-3.9078000001609325E-2</v>
      </c>
      <c r="K159" s="1">
        <f t="shared" si="28"/>
        <v>-3.9078000001609325E-2</v>
      </c>
      <c r="O159" s="1">
        <f t="shared" ca="1" si="26"/>
        <v>-3.6644882513982152E-2</v>
      </c>
      <c r="Q159" s="72">
        <f t="shared" si="27"/>
        <v>42666.248800000001</v>
      </c>
    </row>
    <row r="160" spans="1:17" x14ac:dyDescent="0.2">
      <c r="A160" s="49" t="s">
        <v>80</v>
      </c>
      <c r="B160" s="52" t="s">
        <v>43</v>
      </c>
      <c r="C160" s="49">
        <v>58029.830800000003</v>
      </c>
      <c r="D160" s="49">
        <v>2.0000000000000001E-4</v>
      </c>
      <c r="E160" s="26">
        <f t="shared" si="23"/>
        <v>18677.970380628616</v>
      </c>
      <c r="F160" s="1">
        <f t="shared" si="24"/>
        <v>18678</v>
      </c>
      <c r="G160" s="1">
        <f t="shared" si="25"/>
        <v>-4.5427999990351964E-2</v>
      </c>
      <c r="K160" s="1">
        <f t="shared" si="28"/>
        <v>-4.5427999990351964E-2</v>
      </c>
      <c r="O160" s="1">
        <f t="shared" ca="1" si="26"/>
        <v>-4.0023975862119393E-2</v>
      </c>
      <c r="Q160" s="72">
        <f t="shared" si="27"/>
        <v>43011.330800000003</v>
      </c>
    </row>
    <row r="161" spans="1:17" x14ac:dyDescent="0.2">
      <c r="A161" s="49" t="s">
        <v>80</v>
      </c>
      <c r="B161" s="52" t="s">
        <v>43</v>
      </c>
      <c r="C161" s="49">
        <v>58054.375999999997</v>
      </c>
      <c r="D161" s="49">
        <v>4.0000000000000002E-4</v>
      </c>
      <c r="E161" s="26">
        <f t="shared" si="23"/>
        <v>18693.974021435381</v>
      </c>
      <c r="F161" s="1">
        <f t="shared" si="24"/>
        <v>18694</v>
      </c>
      <c r="G161" s="1">
        <f t="shared" si="25"/>
        <v>-3.9844000006269198E-2</v>
      </c>
      <c r="K161" s="1">
        <f t="shared" si="28"/>
        <v>-3.9844000006269198E-2</v>
      </c>
      <c r="O161" s="1">
        <f t="shared" ca="1" si="26"/>
        <v>-4.0264266944653598E-2</v>
      </c>
      <c r="Q161" s="72">
        <f t="shared" si="27"/>
        <v>43035.875999999997</v>
      </c>
    </row>
    <row r="162" spans="1:17" x14ac:dyDescent="0.2">
      <c r="A162" s="53" t="s">
        <v>81</v>
      </c>
      <c r="B162" s="24"/>
      <c r="C162" s="28">
        <v>58397.922500000001</v>
      </c>
      <c r="D162" s="28">
        <v>5.9999999999999995E-4</v>
      </c>
      <c r="E162" s="26">
        <f t="shared" si="23"/>
        <v>18917.96872453098</v>
      </c>
      <c r="F162" s="1">
        <f t="shared" si="24"/>
        <v>18918</v>
      </c>
      <c r="G162" s="1">
        <f t="shared" si="25"/>
        <v>-4.7967999998945743E-2</v>
      </c>
      <c r="K162" s="1">
        <f t="shared" si="28"/>
        <v>-4.7967999998945743E-2</v>
      </c>
      <c r="O162" s="1">
        <f t="shared" ca="1" si="26"/>
        <v>-4.3628342100132472E-2</v>
      </c>
      <c r="Q162" s="72">
        <f t="shared" si="27"/>
        <v>43379.422500000001</v>
      </c>
    </row>
    <row r="163" spans="1:17" x14ac:dyDescent="0.2">
      <c r="A163" s="47" t="s">
        <v>82</v>
      </c>
      <c r="B163" s="48" t="s">
        <v>43</v>
      </c>
      <c r="C163" s="47">
        <v>58414.799500000001</v>
      </c>
      <c r="D163" s="47">
        <v>2.0000000000000001E-4</v>
      </c>
      <c r="E163" s="26">
        <f t="shared" si="23"/>
        <v>18928.972645700735</v>
      </c>
      <c r="F163" s="1">
        <f t="shared" si="24"/>
        <v>18929</v>
      </c>
      <c r="G163" s="1">
        <f t="shared" si="25"/>
        <v>-4.1953999992983881E-2</v>
      </c>
      <c r="K163" s="1">
        <f t="shared" si="28"/>
        <v>-4.1953999992983881E-2</v>
      </c>
      <c r="O163" s="1">
        <f t="shared" ca="1" si="26"/>
        <v>-4.3793542219374731E-2</v>
      </c>
      <c r="Q163" s="72">
        <f t="shared" si="27"/>
        <v>43396.299500000001</v>
      </c>
    </row>
    <row r="164" spans="1:17" x14ac:dyDescent="0.2">
      <c r="A164" s="53" t="s">
        <v>81</v>
      </c>
      <c r="B164" s="24"/>
      <c r="C164" s="28">
        <v>58440.869195357511</v>
      </c>
      <c r="D164" s="22">
        <v>2.9999999999999997E-4</v>
      </c>
      <c r="E164" s="26">
        <f t="shared" si="23"/>
        <v>18945.970268064513</v>
      </c>
      <c r="F164" s="1">
        <f t="shared" si="24"/>
        <v>18946</v>
      </c>
      <c r="G164" s="1">
        <f t="shared" si="25"/>
        <v>-4.5600642486533616E-2</v>
      </c>
      <c r="K164" s="1">
        <f t="shared" si="28"/>
        <v>-4.5600642486533616E-2</v>
      </c>
      <c r="O164" s="1">
        <f t="shared" ca="1" si="26"/>
        <v>-4.4048851494567304E-2</v>
      </c>
      <c r="Q164" s="72">
        <f t="shared" si="27"/>
        <v>43422.369195357511</v>
      </c>
    </row>
    <row r="165" spans="1:17" x14ac:dyDescent="0.2">
      <c r="A165" s="53" t="s">
        <v>81</v>
      </c>
      <c r="B165" s="24"/>
      <c r="C165" s="28">
        <v>58444.714</v>
      </c>
      <c r="D165" s="22">
        <v>3.0000000000000001E-3</v>
      </c>
      <c r="E165" s="26">
        <f t="shared" si="23"/>
        <v>18948.477107384242</v>
      </c>
      <c r="F165" s="1">
        <f t="shared" si="24"/>
        <v>18948.5</v>
      </c>
      <c r="G165" s="1">
        <f t="shared" si="25"/>
        <v>-3.5110999997414183E-2</v>
      </c>
      <c r="K165" s="1">
        <f t="shared" si="28"/>
        <v>-3.5110999997414183E-2</v>
      </c>
      <c r="O165" s="1">
        <f t="shared" ca="1" si="26"/>
        <v>-4.4086396976213277E-2</v>
      </c>
      <c r="Q165" s="72">
        <f t="shared" si="27"/>
        <v>43426.214</v>
      </c>
    </row>
    <row r="166" spans="1:17" ht="12" customHeight="1" x14ac:dyDescent="0.2">
      <c r="A166" s="54" t="s">
        <v>83</v>
      </c>
      <c r="B166" s="55" t="s">
        <v>43</v>
      </c>
      <c r="C166" s="56">
        <v>58802.829899999997</v>
      </c>
      <c r="D166" s="56">
        <v>2.0000000000000001E-4</v>
      </c>
      <c r="E166" s="26">
        <f t="shared" si="23"/>
        <v>19181.971160428915</v>
      </c>
      <c r="F166" s="1">
        <f t="shared" si="24"/>
        <v>19182</v>
      </c>
      <c r="G166" s="1">
        <f t="shared" si="25"/>
        <v>-4.4232000000192784E-2</v>
      </c>
      <c r="K166" s="1">
        <f t="shared" si="28"/>
        <v>-4.4232000000192784E-2</v>
      </c>
      <c r="O166" s="1">
        <f t="shared" ca="1" si="26"/>
        <v>-4.7593144961946804E-2</v>
      </c>
      <c r="Q166" s="72">
        <f t="shared" si="27"/>
        <v>43784.329899999997</v>
      </c>
    </row>
    <row r="167" spans="1:17" ht="12" customHeight="1" x14ac:dyDescent="0.2">
      <c r="A167" s="54" t="s">
        <v>83</v>
      </c>
      <c r="B167" s="55" t="s">
        <v>43</v>
      </c>
      <c r="C167" s="56">
        <v>58816.639199999998</v>
      </c>
      <c r="D167" s="56">
        <v>4.0000000000000002E-4</v>
      </c>
      <c r="E167" s="26">
        <f t="shared" si="23"/>
        <v>19190.974919900946</v>
      </c>
      <c r="F167" s="1">
        <f t="shared" si="24"/>
        <v>19191</v>
      </c>
      <c r="G167" s="1">
        <f t="shared" si="25"/>
        <v>-3.8465999998152256E-2</v>
      </c>
      <c r="K167" s="1">
        <f t="shared" si="28"/>
        <v>-3.8465999998152256E-2</v>
      </c>
      <c r="O167" s="1">
        <f t="shared" ca="1" si="26"/>
        <v>-4.7728308695872329E-2</v>
      </c>
      <c r="Q167" s="72">
        <f t="shared" si="27"/>
        <v>43798.139199999998</v>
      </c>
    </row>
    <row r="168" spans="1:17" ht="12" customHeight="1" x14ac:dyDescent="0.2">
      <c r="A168" s="69" t="s">
        <v>497</v>
      </c>
      <c r="B168" s="70" t="s">
        <v>43</v>
      </c>
      <c r="C168" s="71">
        <v>59075.831299999998</v>
      </c>
      <c r="D168" s="71">
        <v>2.9999999999999997E-4</v>
      </c>
      <c r="E168" s="26">
        <f t="shared" si="23"/>
        <v>19359.969968560225</v>
      </c>
      <c r="F168" s="1">
        <f t="shared" si="24"/>
        <v>19360</v>
      </c>
      <c r="G168" s="1">
        <f t="shared" si="25"/>
        <v>-4.6060000000579748E-2</v>
      </c>
      <c r="K168" s="1">
        <f t="shared" si="28"/>
        <v>-4.6060000000579748E-2</v>
      </c>
      <c r="O168" s="1">
        <f t="shared" ca="1" si="26"/>
        <v>-5.0266383255139852E-2</v>
      </c>
      <c r="Q168" s="72">
        <f t="shared" si="27"/>
        <v>44057.331299999998</v>
      </c>
    </row>
    <row r="169" spans="1:17" ht="12" customHeight="1" x14ac:dyDescent="0.2">
      <c r="A169" s="69" t="s">
        <v>497</v>
      </c>
      <c r="B169" s="70" t="s">
        <v>43</v>
      </c>
      <c r="C169" s="71">
        <v>59161.716800000002</v>
      </c>
      <c r="D169" s="71">
        <v>5.0000000000000001E-4</v>
      </c>
      <c r="E169" s="26">
        <f t="shared" si="23"/>
        <v>19415.967910826319</v>
      </c>
      <c r="F169" s="1">
        <f t="shared" si="24"/>
        <v>19416</v>
      </c>
      <c r="G169" s="1">
        <f t="shared" si="25"/>
        <v>-4.9215999992156867E-2</v>
      </c>
      <c r="K169" s="1">
        <f t="shared" si="28"/>
        <v>-4.9215999992156867E-2</v>
      </c>
      <c r="O169" s="1">
        <f t="shared" ca="1" si="26"/>
        <v>-5.110740204400957E-2</v>
      </c>
      <c r="Q169" s="72">
        <f t="shared" si="27"/>
        <v>44143.216800000002</v>
      </c>
    </row>
    <row r="170" spans="1:17" ht="12" customHeight="1" x14ac:dyDescent="0.2">
      <c r="A170" s="75" t="s">
        <v>498</v>
      </c>
      <c r="B170" s="74" t="s">
        <v>43</v>
      </c>
      <c r="C170" s="80">
        <v>59486.862999999998</v>
      </c>
      <c r="D170" s="75">
        <v>5.0000000000000001E-4</v>
      </c>
      <c r="E170" s="26">
        <f t="shared" si="23"/>
        <v>19627.965490576542</v>
      </c>
      <c r="F170" s="1">
        <f t="shared" si="24"/>
        <v>19628</v>
      </c>
      <c r="G170" s="1">
        <f t="shared" si="25"/>
        <v>-5.2928000004612841E-2</v>
      </c>
      <c r="K170" s="1">
        <f t="shared" si="28"/>
        <v>-5.2928000004612841E-2</v>
      </c>
      <c r="O170" s="1">
        <f t="shared" ca="1" si="26"/>
        <v>-5.4291258887587762E-2</v>
      </c>
      <c r="Q170" s="72">
        <f t="shared" si="27"/>
        <v>44468.362999999998</v>
      </c>
    </row>
    <row r="171" spans="1:17" ht="12" customHeight="1" x14ac:dyDescent="0.2">
      <c r="A171" s="73" t="s">
        <v>499</v>
      </c>
      <c r="B171" s="74" t="s">
        <v>45</v>
      </c>
      <c r="C171" s="80">
        <v>59528.256800000003</v>
      </c>
      <c r="D171" s="75">
        <v>2.3999999999999998E-3</v>
      </c>
      <c r="E171" s="26">
        <f t="shared" si="23"/>
        <v>19654.954535555898</v>
      </c>
      <c r="F171" s="1">
        <f t="shared" si="24"/>
        <v>19655</v>
      </c>
      <c r="G171" s="1">
        <f t="shared" si="25"/>
        <v>-6.9729999995615799E-2</v>
      </c>
      <c r="K171" s="1">
        <f t="shared" si="28"/>
        <v>-6.9729999995615799E-2</v>
      </c>
      <c r="O171" s="1">
        <f t="shared" ca="1" si="26"/>
        <v>-5.4696750089364227E-2</v>
      </c>
      <c r="Q171" s="72">
        <f t="shared" si="27"/>
        <v>44509.756800000003</v>
      </c>
    </row>
    <row r="172" spans="1:17" ht="12" customHeight="1" x14ac:dyDescent="0.2">
      <c r="A172" s="78" t="s">
        <v>501</v>
      </c>
      <c r="B172" s="79" t="s">
        <v>43</v>
      </c>
      <c r="C172" s="81">
        <v>59790.537000000011</v>
      </c>
      <c r="D172" s="75">
        <v>3.5000000000000001E-3</v>
      </c>
      <c r="E172" s="26">
        <f t="shared" si="23"/>
        <v>19825.963046854533</v>
      </c>
      <c r="F172" s="1">
        <f t="shared" si="24"/>
        <v>19826</v>
      </c>
      <c r="G172" s="1">
        <f t="shared" si="25"/>
        <v>-5.6675999985600356E-2</v>
      </c>
      <c r="K172" s="1">
        <f t="shared" si="28"/>
        <v>-5.6675999985600356E-2</v>
      </c>
      <c r="O172" s="1">
        <f t="shared" ca="1" si="26"/>
        <v>-5.7264861033948539E-2</v>
      </c>
      <c r="Q172" s="72">
        <f t="shared" si="27"/>
        <v>44772.037000000011</v>
      </c>
    </row>
    <row r="173" spans="1:17" ht="12" customHeight="1" x14ac:dyDescent="0.2">
      <c r="A173" s="76" t="s">
        <v>500</v>
      </c>
      <c r="B173" s="77" t="s">
        <v>43</v>
      </c>
      <c r="C173" s="80">
        <v>59885.628199999999</v>
      </c>
      <c r="D173" s="75">
        <v>2.9999999999999997E-4</v>
      </c>
      <c r="E173" s="26">
        <f t="shared" si="23"/>
        <v>19887.96316943183</v>
      </c>
      <c r="F173" s="1">
        <f t="shared" si="24"/>
        <v>19888</v>
      </c>
      <c r="G173" s="1">
        <f t="shared" si="25"/>
        <v>-5.648799999471521E-2</v>
      </c>
      <c r="K173" s="1">
        <f t="shared" si="28"/>
        <v>-5.648799999471521E-2</v>
      </c>
      <c r="O173" s="1">
        <f t="shared" ca="1" si="26"/>
        <v>-5.8195988978768626E-2</v>
      </c>
      <c r="Q173" s="72">
        <f t="shared" si="27"/>
        <v>44867.128199999999</v>
      </c>
    </row>
    <row r="174" spans="1:17" x14ac:dyDescent="0.2">
      <c r="A174" s="76" t="s">
        <v>502</v>
      </c>
      <c r="B174" s="82" t="s">
        <v>43</v>
      </c>
      <c r="C174" s="83">
        <v>60187.771099999998</v>
      </c>
      <c r="D174" s="83">
        <v>4.0000000000000002E-4</v>
      </c>
      <c r="E174" s="26">
        <f t="shared" ref="E174" si="29">+(C174-C$7)/C$8</f>
        <v>20084.96243788004</v>
      </c>
      <c r="F174" s="1">
        <f t="shared" ref="F174" si="30">ROUND(2*E174,0)/2</f>
        <v>20085</v>
      </c>
      <c r="G174" s="1">
        <f t="shared" ref="G174" si="31">+C174-(C$7+F174*C$8)</f>
        <v>-5.761000000347849E-2</v>
      </c>
      <c r="K174" s="1">
        <f t="shared" ref="K174" si="32">+G174</f>
        <v>-5.761000000347849E-2</v>
      </c>
      <c r="O174" s="1">
        <f t="shared" ref="O174" ca="1" si="33">+C$11+C$12*$F174</f>
        <v>-6.115457293247098E-2</v>
      </c>
      <c r="Q174" s="72">
        <f t="shared" ref="Q174" si="34">+C174-15018.5</f>
        <v>45169.271099999998</v>
      </c>
    </row>
    <row r="175" spans="1:17" x14ac:dyDescent="0.2">
      <c r="A175" s="94" t="s">
        <v>509</v>
      </c>
      <c r="B175" s="82" t="s">
        <v>43</v>
      </c>
      <c r="C175" s="81">
        <v>60192.367399999872</v>
      </c>
      <c r="D175" s="94">
        <v>1.2999999999999999E-3</v>
      </c>
      <c r="E175" s="26">
        <f t="shared" ref="E175" si="35">+(C175-C$7)/C$8</f>
        <v>20087.959257390092</v>
      </c>
      <c r="F175" s="1">
        <f t="shared" ref="F175" si="36">ROUND(2*E175,0)/2</f>
        <v>20088</v>
      </c>
      <c r="G175" s="1">
        <f t="shared" ref="G175" si="37">+C175-(C$7+F175*C$8)</f>
        <v>-6.2488000126904808E-2</v>
      </c>
      <c r="K175" s="1">
        <f t="shared" ref="K175" si="38">+G175</f>
        <v>-6.2488000126904808E-2</v>
      </c>
      <c r="O175" s="1">
        <f t="shared" ref="O175" ca="1" si="39">+C$11+C$12*$F175</f>
        <v>-6.1199627510446136E-2</v>
      </c>
      <c r="Q175" s="72">
        <f t="shared" ref="Q175" si="40">+C175-15018.5</f>
        <v>45173.867399999872</v>
      </c>
    </row>
  </sheetData>
  <sheetProtection selectLockedCells="1" selectUnlockedCells="1"/>
  <sortState xmlns:xlrd2="http://schemas.microsoft.com/office/spreadsheetml/2017/richdata2" ref="A21:S173">
    <sortCondition ref="C21:C17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4"/>
  <sheetViews>
    <sheetView topLeftCell="A98" workbookViewId="0">
      <selection activeCell="A68" sqref="A68"/>
    </sheetView>
  </sheetViews>
  <sheetFormatPr defaultRowHeight="12.75" x14ac:dyDescent="0.2"/>
  <cols>
    <col min="1" max="1" width="19.7109375" style="22" customWidth="1"/>
    <col min="2" max="2" width="4.42578125" customWidth="1"/>
    <col min="3" max="3" width="12.7109375" style="22" customWidth="1"/>
    <col min="4" max="4" width="5.42578125" customWidth="1"/>
    <col min="5" max="5" width="14.85546875" customWidth="1"/>
    <col min="7" max="7" width="12" customWidth="1"/>
    <col min="8" max="8" width="14.140625" style="2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7" t="s">
        <v>84</v>
      </c>
      <c r="I1" s="58" t="s">
        <v>85</v>
      </c>
      <c r="J1" s="59" t="s">
        <v>35</v>
      </c>
    </row>
    <row r="2" spans="1:16" x14ac:dyDescent="0.2">
      <c r="I2" s="60" t="s">
        <v>86</v>
      </c>
      <c r="J2" s="61" t="s">
        <v>34</v>
      </c>
    </row>
    <row r="3" spans="1:16" x14ac:dyDescent="0.2">
      <c r="A3" s="62" t="s">
        <v>87</v>
      </c>
      <c r="I3" s="60" t="s">
        <v>88</v>
      </c>
      <c r="J3" s="61" t="s">
        <v>32</v>
      </c>
    </row>
    <row r="4" spans="1:16" x14ac:dyDescent="0.2">
      <c r="I4" s="60" t="s">
        <v>89</v>
      </c>
      <c r="J4" s="61" t="s">
        <v>32</v>
      </c>
    </row>
    <row r="5" spans="1:16" x14ac:dyDescent="0.2">
      <c r="I5" s="63" t="s">
        <v>77</v>
      </c>
      <c r="J5" s="64" t="s">
        <v>33</v>
      </c>
    </row>
    <row r="11" spans="1:16" ht="12.75" customHeight="1" x14ac:dyDescent="0.2">
      <c r="A11" s="22" t="str">
        <f t="shared" ref="A11:A42" si="0">P11</f>
        <v> VB 7.72 </v>
      </c>
      <c r="B11" s="2" t="str">
        <f t="shared" ref="B11:B42" si="1">IF(H11=INT(H11),"I","II")</f>
        <v>I</v>
      </c>
      <c r="C11" s="22">
        <f t="shared" ref="C11:C42" si="2">1*G11</f>
        <v>15666.795</v>
      </c>
      <c r="D11" t="str">
        <f t="shared" ref="D11:D42" si="3">VLOOKUP(F11,I$1:J$5,2,FALSE)</f>
        <v>vis</v>
      </c>
      <c r="E11">
        <f>VLOOKUP(C11,Active!C$21:E$965,3,FALSE)</f>
        <v>-8943.0230693096419</v>
      </c>
      <c r="F11" s="2" t="s">
        <v>77</v>
      </c>
      <c r="G11" t="str">
        <f t="shared" ref="G11:G42" si="4">MID(I11,3,LEN(I11)-3)</f>
        <v>15666.795</v>
      </c>
      <c r="H11" s="22">
        <f t="shared" ref="H11:H42" si="5">1*K11</f>
        <v>-8943</v>
      </c>
      <c r="I11" s="65" t="s">
        <v>90</v>
      </c>
      <c r="J11" s="66" t="s">
        <v>91</v>
      </c>
      <c r="K11" s="65">
        <v>-8943</v>
      </c>
      <c r="L11" s="65" t="s">
        <v>92</v>
      </c>
      <c r="M11" s="66" t="s">
        <v>93</v>
      </c>
      <c r="N11" s="66"/>
      <c r="O11" s="67" t="s">
        <v>94</v>
      </c>
      <c r="P11" s="67" t="s">
        <v>46</v>
      </c>
    </row>
    <row r="12" spans="1:16" ht="12.75" customHeight="1" x14ac:dyDescent="0.2">
      <c r="A12" s="22" t="str">
        <f t="shared" si="0"/>
        <v> VB 7.72 </v>
      </c>
      <c r="B12" s="2" t="str">
        <f t="shared" si="1"/>
        <v>I</v>
      </c>
      <c r="C12" s="22">
        <f t="shared" si="2"/>
        <v>16111.65</v>
      </c>
      <c r="D12" t="str">
        <f t="shared" si="3"/>
        <v>vis</v>
      </c>
      <c r="E12">
        <f>VLOOKUP(C12,Active!C$21:E$965,3,FALSE)</f>
        <v>-8652.9745208726981</v>
      </c>
      <c r="F12" s="2" t="s">
        <v>77</v>
      </c>
      <c r="G12" t="str">
        <f t="shared" si="4"/>
        <v>16111.650</v>
      </c>
      <c r="H12" s="22">
        <f t="shared" si="5"/>
        <v>-8653</v>
      </c>
      <c r="I12" s="65" t="s">
        <v>95</v>
      </c>
      <c r="J12" s="66" t="s">
        <v>96</v>
      </c>
      <c r="K12" s="65">
        <v>-8653</v>
      </c>
      <c r="L12" s="65" t="s">
        <v>97</v>
      </c>
      <c r="M12" s="66" t="s">
        <v>93</v>
      </c>
      <c r="N12" s="66"/>
      <c r="O12" s="67" t="s">
        <v>94</v>
      </c>
      <c r="P12" s="67" t="s">
        <v>46</v>
      </c>
    </row>
    <row r="13" spans="1:16" ht="12.75" customHeight="1" x14ac:dyDescent="0.2">
      <c r="A13" s="22" t="str">
        <f t="shared" si="0"/>
        <v> VB 7.72 </v>
      </c>
      <c r="B13" s="2" t="str">
        <f t="shared" si="1"/>
        <v>I</v>
      </c>
      <c r="C13" s="22">
        <f t="shared" si="2"/>
        <v>16499.587</v>
      </c>
      <c r="D13" t="str">
        <f t="shared" si="3"/>
        <v>vis</v>
      </c>
      <c r="E13">
        <f>VLOOKUP(C13,Active!C$21:E$965,3,FALSE)</f>
        <v>-8400.0369035929489</v>
      </c>
      <c r="F13" s="2" t="s">
        <v>77</v>
      </c>
      <c r="G13" t="str">
        <f t="shared" si="4"/>
        <v>16499.587</v>
      </c>
      <c r="H13" s="22">
        <f t="shared" si="5"/>
        <v>-8400</v>
      </c>
      <c r="I13" s="65" t="s">
        <v>98</v>
      </c>
      <c r="J13" s="66" t="s">
        <v>99</v>
      </c>
      <c r="K13" s="65">
        <v>-8400</v>
      </c>
      <c r="L13" s="65" t="s">
        <v>100</v>
      </c>
      <c r="M13" s="66" t="s">
        <v>93</v>
      </c>
      <c r="N13" s="66"/>
      <c r="O13" s="67" t="s">
        <v>94</v>
      </c>
      <c r="P13" s="67" t="s">
        <v>46</v>
      </c>
    </row>
    <row r="14" spans="1:16" ht="12.75" customHeight="1" x14ac:dyDescent="0.2">
      <c r="A14" s="22" t="str">
        <f t="shared" si="0"/>
        <v> VB 7.72 </v>
      </c>
      <c r="B14" s="2" t="str">
        <f t="shared" si="1"/>
        <v>II</v>
      </c>
      <c r="C14" s="22">
        <f t="shared" si="2"/>
        <v>16719.809000000001</v>
      </c>
      <c r="D14" t="str">
        <f t="shared" si="3"/>
        <v>vis</v>
      </c>
      <c r="E14">
        <f>VLOOKUP(C14,Active!C$21:E$965,3,FALSE)</f>
        <v>-8256.450630686315</v>
      </c>
      <c r="F14" s="2" t="s">
        <v>77</v>
      </c>
      <c r="G14" t="str">
        <f t="shared" si="4"/>
        <v>16719.809</v>
      </c>
      <c r="H14" s="22">
        <f t="shared" si="5"/>
        <v>-8256.5</v>
      </c>
      <c r="I14" s="65" t="s">
        <v>101</v>
      </c>
      <c r="J14" s="66" t="s">
        <v>102</v>
      </c>
      <c r="K14" s="65">
        <v>-8256.5</v>
      </c>
      <c r="L14" s="65" t="s">
        <v>103</v>
      </c>
      <c r="M14" s="66" t="s">
        <v>93</v>
      </c>
      <c r="N14" s="66"/>
      <c r="O14" s="67" t="s">
        <v>94</v>
      </c>
      <c r="P14" s="67" t="s">
        <v>46</v>
      </c>
    </row>
    <row r="15" spans="1:16" ht="12.75" customHeight="1" x14ac:dyDescent="0.2">
      <c r="A15" s="22" t="str">
        <f t="shared" si="0"/>
        <v> VB 7.72 </v>
      </c>
      <c r="B15" s="2" t="str">
        <f t="shared" si="1"/>
        <v>I</v>
      </c>
      <c r="C15" s="22">
        <f t="shared" si="2"/>
        <v>17531.75</v>
      </c>
      <c r="D15" t="str">
        <f t="shared" si="3"/>
        <v>vis</v>
      </c>
      <c r="E15">
        <f>VLOOKUP(C15,Active!C$21:E$965,3,FALSE)</f>
        <v>-7727.0594617291481</v>
      </c>
      <c r="F15" s="2" t="s">
        <v>77</v>
      </c>
      <c r="G15" t="str">
        <f t="shared" si="4"/>
        <v>17531.750</v>
      </c>
      <c r="H15" s="22">
        <f t="shared" si="5"/>
        <v>-7727</v>
      </c>
      <c r="I15" s="65" t="s">
        <v>104</v>
      </c>
      <c r="J15" s="66" t="s">
        <v>105</v>
      </c>
      <c r="K15" s="65">
        <v>-7727</v>
      </c>
      <c r="L15" s="65" t="s">
        <v>106</v>
      </c>
      <c r="M15" s="66" t="s">
        <v>93</v>
      </c>
      <c r="N15" s="66"/>
      <c r="O15" s="67" t="s">
        <v>94</v>
      </c>
      <c r="P15" s="67" t="s">
        <v>46</v>
      </c>
    </row>
    <row r="16" spans="1:16" ht="12.75" customHeight="1" x14ac:dyDescent="0.2">
      <c r="A16" s="22" t="str">
        <f t="shared" si="0"/>
        <v> VB 7.72 </v>
      </c>
      <c r="B16" s="2" t="str">
        <f t="shared" si="1"/>
        <v>I</v>
      </c>
      <c r="C16" s="22">
        <f t="shared" si="2"/>
        <v>17548.764999999999</v>
      </c>
      <c r="D16" t="str">
        <f t="shared" si="3"/>
        <v>vis</v>
      </c>
      <c r="E16">
        <f>VLOOKUP(C16,Active!C$21:E$965,3,FALSE)</f>
        <v>-7715.9655636013213</v>
      </c>
      <c r="F16" s="2" t="s">
        <v>77</v>
      </c>
      <c r="G16" t="str">
        <f t="shared" si="4"/>
        <v>17548.765</v>
      </c>
      <c r="H16" s="22">
        <f t="shared" si="5"/>
        <v>-7716</v>
      </c>
      <c r="I16" s="65" t="s">
        <v>107</v>
      </c>
      <c r="J16" s="66" t="s">
        <v>108</v>
      </c>
      <c r="K16" s="65">
        <v>-7716</v>
      </c>
      <c r="L16" s="65" t="s">
        <v>109</v>
      </c>
      <c r="M16" s="66" t="s">
        <v>93</v>
      </c>
      <c r="N16" s="66"/>
      <c r="O16" s="67" t="s">
        <v>94</v>
      </c>
      <c r="P16" s="67" t="s">
        <v>46</v>
      </c>
    </row>
    <row r="17" spans="1:16" ht="12.75" customHeight="1" x14ac:dyDescent="0.2">
      <c r="A17" s="22" t="str">
        <f t="shared" si="0"/>
        <v> VB 7.72 </v>
      </c>
      <c r="B17" s="2" t="str">
        <f t="shared" si="1"/>
        <v>I</v>
      </c>
      <c r="C17" s="22">
        <f t="shared" si="2"/>
        <v>17867.758999999998</v>
      </c>
      <c r="D17" t="str">
        <f t="shared" si="3"/>
        <v>vis</v>
      </c>
      <c r="E17">
        <f>VLOOKUP(C17,Active!C$21:E$965,3,FALSE)</f>
        <v>-7507.9792609631713</v>
      </c>
      <c r="F17" s="2" t="s">
        <v>77</v>
      </c>
      <c r="G17" t="str">
        <f t="shared" si="4"/>
        <v>17867.759</v>
      </c>
      <c r="H17" s="22">
        <f t="shared" si="5"/>
        <v>-7508</v>
      </c>
      <c r="I17" s="65" t="s">
        <v>110</v>
      </c>
      <c r="J17" s="66" t="s">
        <v>111</v>
      </c>
      <c r="K17" s="65">
        <v>-7508</v>
      </c>
      <c r="L17" s="65" t="s">
        <v>112</v>
      </c>
      <c r="M17" s="66" t="s">
        <v>93</v>
      </c>
      <c r="N17" s="66"/>
      <c r="O17" s="67" t="s">
        <v>94</v>
      </c>
      <c r="P17" s="67" t="s">
        <v>46</v>
      </c>
    </row>
    <row r="18" spans="1:16" ht="12.75" customHeight="1" x14ac:dyDescent="0.2">
      <c r="A18" s="22" t="str">
        <f t="shared" si="0"/>
        <v> VB 7.72 </v>
      </c>
      <c r="B18" s="2" t="str">
        <f t="shared" si="1"/>
        <v>I</v>
      </c>
      <c r="C18" s="22">
        <f t="shared" si="2"/>
        <v>17890.703000000001</v>
      </c>
      <c r="D18" t="str">
        <f t="shared" si="3"/>
        <v>vis</v>
      </c>
      <c r="E18">
        <f>VLOOKUP(C18,Active!C$21:E$965,3,FALSE)</f>
        <v>-7493.0196136728455</v>
      </c>
      <c r="F18" s="2" t="s">
        <v>77</v>
      </c>
      <c r="G18" t="str">
        <f t="shared" si="4"/>
        <v>17890.703</v>
      </c>
      <c r="H18" s="22">
        <f t="shared" si="5"/>
        <v>-7493</v>
      </c>
      <c r="I18" s="65" t="s">
        <v>113</v>
      </c>
      <c r="J18" s="66" t="s">
        <v>114</v>
      </c>
      <c r="K18" s="65">
        <v>-7493</v>
      </c>
      <c r="L18" s="65" t="s">
        <v>115</v>
      </c>
      <c r="M18" s="66" t="s">
        <v>93</v>
      </c>
      <c r="N18" s="66"/>
      <c r="O18" s="67" t="s">
        <v>94</v>
      </c>
      <c r="P18" s="67" t="s">
        <v>46</v>
      </c>
    </row>
    <row r="19" spans="1:16" ht="12.75" customHeight="1" x14ac:dyDescent="0.2">
      <c r="A19" s="22" t="str">
        <f t="shared" si="0"/>
        <v> VB 7.72 </v>
      </c>
      <c r="B19" s="2" t="str">
        <f t="shared" si="1"/>
        <v>I</v>
      </c>
      <c r="C19" s="22">
        <f t="shared" si="2"/>
        <v>18531.845000000001</v>
      </c>
      <c r="D19" t="str">
        <f t="shared" si="3"/>
        <v>vis</v>
      </c>
      <c r="E19">
        <f>VLOOKUP(C19,Active!C$21:E$965,3,FALSE)</f>
        <v>-7074.990578499679</v>
      </c>
      <c r="F19" s="2" t="s">
        <v>77</v>
      </c>
      <c r="G19" t="str">
        <f t="shared" si="4"/>
        <v>18531.845</v>
      </c>
      <c r="H19" s="22">
        <f t="shared" si="5"/>
        <v>-7075</v>
      </c>
      <c r="I19" s="65" t="s">
        <v>116</v>
      </c>
      <c r="J19" s="66" t="s">
        <v>117</v>
      </c>
      <c r="K19" s="65">
        <v>-7075</v>
      </c>
      <c r="L19" s="65" t="s">
        <v>118</v>
      </c>
      <c r="M19" s="66" t="s">
        <v>93</v>
      </c>
      <c r="N19" s="66"/>
      <c r="O19" s="67" t="s">
        <v>94</v>
      </c>
      <c r="P19" s="67" t="s">
        <v>46</v>
      </c>
    </row>
    <row r="20" spans="1:16" ht="12.75" customHeight="1" x14ac:dyDescent="0.2">
      <c r="A20" s="22" t="str">
        <f t="shared" si="0"/>
        <v> VB 7.72 </v>
      </c>
      <c r="B20" s="2" t="str">
        <f t="shared" si="1"/>
        <v>I</v>
      </c>
      <c r="C20" s="22">
        <f t="shared" si="2"/>
        <v>18680.686000000002</v>
      </c>
      <c r="D20" t="str">
        <f t="shared" si="3"/>
        <v>vis</v>
      </c>
      <c r="E20">
        <f>VLOOKUP(C20,Active!C$21:E$965,3,FALSE)</f>
        <v>-6977.9452131606286</v>
      </c>
      <c r="F20" s="2" t="s">
        <v>77</v>
      </c>
      <c r="G20" t="str">
        <f t="shared" si="4"/>
        <v>18680.686</v>
      </c>
      <c r="H20" s="22">
        <f t="shared" si="5"/>
        <v>-6978</v>
      </c>
      <c r="I20" s="65" t="s">
        <v>119</v>
      </c>
      <c r="J20" s="66" t="s">
        <v>120</v>
      </c>
      <c r="K20" s="65">
        <v>-6978</v>
      </c>
      <c r="L20" s="65" t="s">
        <v>121</v>
      </c>
      <c r="M20" s="66" t="s">
        <v>93</v>
      </c>
      <c r="N20" s="66"/>
      <c r="O20" s="67" t="s">
        <v>94</v>
      </c>
      <c r="P20" s="67" t="s">
        <v>46</v>
      </c>
    </row>
    <row r="21" spans="1:16" ht="12.75" customHeight="1" x14ac:dyDescent="0.2">
      <c r="A21" s="22" t="str">
        <f t="shared" si="0"/>
        <v> VB 7.72 </v>
      </c>
      <c r="B21" s="2" t="str">
        <f t="shared" si="1"/>
        <v>I</v>
      </c>
      <c r="C21" s="22">
        <f t="shared" si="2"/>
        <v>18950.831999999999</v>
      </c>
      <c r="D21" t="str">
        <f t="shared" si="3"/>
        <v>vis</v>
      </c>
      <c r="E21">
        <f>VLOOKUP(C21,Active!C$21:E$965,3,FALSE)</f>
        <v>-6801.8081456531354</v>
      </c>
      <c r="F21" s="2" t="s">
        <v>77</v>
      </c>
      <c r="G21" t="str">
        <f t="shared" si="4"/>
        <v>18950.832</v>
      </c>
      <c r="H21" s="22">
        <f t="shared" si="5"/>
        <v>-6802</v>
      </c>
      <c r="I21" s="65" t="s">
        <v>122</v>
      </c>
      <c r="J21" s="66" t="s">
        <v>123</v>
      </c>
      <c r="K21" s="65">
        <v>-6802</v>
      </c>
      <c r="L21" s="65" t="s">
        <v>124</v>
      </c>
      <c r="M21" s="66" t="s">
        <v>93</v>
      </c>
      <c r="N21" s="66"/>
      <c r="O21" s="67" t="s">
        <v>94</v>
      </c>
      <c r="P21" s="67" t="s">
        <v>46</v>
      </c>
    </row>
    <row r="22" spans="1:16" ht="12.75" customHeight="1" x14ac:dyDescent="0.2">
      <c r="A22" s="22" t="str">
        <f t="shared" si="0"/>
        <v> VB 7.72 </v>
      </c>
      <c r="B22" s="2" t="str">
        <f t="shared" si="1"/>
        <v>I</v>
      </c>
      <c r="C22" s="22">
        <f t="shared" si="2"/>
        <v>21826.866000000002</v>
      </c>
      <c r="D22" t="str">
        <f t="shared" si="3"/>
        <v>vis</v>
      </c>
      <c r="E22">
        <f>VLOOKUP(C22,Active!C$21:E$965,3,FALSE)</f>
        <v>-4926.6140105859831</v>
      </c>
      <c r="F22" s="2" t="s">
        <v>77</v>
      </c>
      <c r="G22" t="str">
        <f t="shared" si="4"/>
        <v>21826.866</v>
      </c>
      <c r="H22" s="22">
        <f t="shared" si="5"/>
        <v>-4927</v>
      </c>
      <c r="I22" s="65" t="s">
        <v>125</v>
      </c>
      <c r="J22" s="66" t="s">
        <v>126</v>
      </c>
      <c r="K22" s="65">
        <v>-4927</v>
      </c>
      <c r="L22" s="65" t="s">
        <v>127</v>
      </c>
      <c r="M22" s="66" t="s">
        <v>93</v>
      </c>
      <c r="N22" s="66"/>
      <c r="O22" s="67" t="s">
        <v>94</v>
      </c>
      <c r="P22" s="67" t="s">
        <v>46</v>
      </c>
    </row>
    <row r="23" spans="1:16" ht="12.75" customHeight="1" x14ac:dyDescent="0.2">
      <c r="A23" s="22" t="str">
        <f t="shared" si="0"/>
        <v> VB 7.72 </v>
      </c>
      <c r="B23" s="2" t="str">
        <f t="shared" si="1"/>
        <v>I</v>
      </c>
      <c r="C23" s="22">
        <f t="shared" si="2"/>
        <v>24077.741000000002</v>
      </c>
      <c r="D23" t="str">
        <f t="shared" si="3"/>
        <v>vis</v>
      </c>
      <c r="E23">
        <f>VLOOKUP(C23,Active!C$21:E$965,3,FALSE)</f>
        <v>-3459.0278837289043</v>
      </c>
      <c r="F23" s="2" t="s">
        <v>77</v>
      </c>
      <c r="G23" t="str">
        <f t="shared" si="4"/>
        <v>24077.741</v>
      </c>
      <c r="H23" s="22">
        <f t="shared" si="5"/>
        <v>-3459</v>
      </c>
      <c r="I23" s="65" t="s">
        <v>128</v>
      </c>
      <c r="J23" s="66" t="s">
        <v>129</v>
      </c>
      <c r="K23" s="65">
        <v>-3459</v>
      </c>
      <c r="L23" s="65" t="s">
        <v>130</v>
      </c>
      <c r="M23" s="66" t="s">
        <v>93</v>
      </c>
      <c r="N23" s="66"/>
      <c r="O23" s="67" t="s">
        <v>94</v>
      </c>
      <c r="P23" s="67" t="s">
        <v>46</v>
      </c>
    </row>
    <row r="24" spans="1:16" ht="12.75" customHeight="1" x14ac:dyDescent="0.2">
      <c r="A24" s="22" t="str">
        <f t="shared" si="0"/>
        <v> VB 7.72 </v>
      </c>
      <c r="B24" s="2" t="str">
        <f t="shared" si="1"/>
        <v>I</v>
      </c>
      <c r="C24" s="22">
        <f t="shared" si="2"/>
        <v>24424.67</v>
      </c>
      <c r="D24" t="str">
        <f t="shared" si="3"/>
        <v>vis</v>
      </c>
      <c r="E24">
        <f>VLOOKUP(C24,Active!C$21:E$965,3,FALSE)</f>
        <v>-3232.8277671500655</v>
      </c>
      <c r="F24" s="2" t="s">
        <v>77</v>
      </c>
      <c r="G24" t="str">
        <f t="shared" si="4"/>
        <v>24424.670</v>
      </c>
      <c r="H24" s="22">
        <f t="shared" si="5"/>
        <v>-3233</v>
      </c>
      <c r="I24" s="65" t="s">
        <v>131</v>
      </c>
      <c r="J24" s="66" t="s">
        <v>132</v>
      </c>
      <c r="K24" s="65">
        <v>-3233</v>
      </c>
      <c r="L24" s="65" t="s">
        <v>133</v>
      </c>
      <c r="M24" s="66" t="s">
        <v>93</v>
      </c>
      <c r="N24" s="66"/>
      <c r="O24" s="67" t="s">
        <v>94</v>
      </c>
      <c r="P24" s="67" t="s">
        <v>46</v>
      </c>
    </row>
    <row r="25" spans="1:16" ht="12.75" customHeight="1" x14ac:dyDescent="0.2">
      <c r="A25" s="22" t="str">
        <f t="shared" si="0"/>
        <v> VB 7.72 </v>
      </c>
      <c r="B25" s="2" t="str">
        <f t="shared" si="1"/>
        <v>I</v>
      </c>
      <c r="C25" s="22">
        <f t="shared" si="2"/>
        <v>25890.816999999999</v>
      </c>
      <c r="D25" t="str">
        <f t="shared" si="3"/>
        <v>vis</v>
      </c>
      <c r="E25">
        <f>VLOOKUP(C25,Active!C$21:E$965,3,FALSE)</f>
        <v>-2276.8897443219976</v>
      </c>
      <c r="F25" s="2" t="s">
        <v>77</v>
      </c>
      <c r="G25" t="str">
        <f t="shared" si="4"/>
        <v>25890.817</v>
      </c>
      <c r="H25" s="22">
        <f t="shared" si="5"/>
        <v>-2277</v>
      </c>
      <c r="I25" s="65" t="s">
        <v>134</v>
      </c>
      <c r="J25" s="66" t="s">
        <v>135</v>
      </c>
      <c r="K25" s="65">
        <v>-2277</v>
      </c>
      <c r="L25" s="65" t="s">
        <v>136</v>
      </c>
      <c r="M25" s="66" t="s">
        <v>93</v>
      </c>
      <c r="N25" s="66"/>
      <c r="O25" s="67" t="s">
        <v>94</v>
      </c>
      <c r="P25" s="67" t="s">
        <v>46</v>
      </c>
    </row>
    <row r="26" spans="1:16" ht="12.75" customHeight="1" x14ac:dyDescent="0.2">
      <c r="A26" s="22" t="str">
        <f t="shared" si="0"/>
        <v> VB 7.72 </v>
      </c>
      <c r="B26" s="2" t="str">
        <f t="shared" si="1"/>
        <v>I</v>
      </c>
      <c r="C26" s="22">
        <f t="shared" si="2"/>
        <v>25936.545999999998</v>
      </c>
      <c r="D26" t="str">
        <f t="shared" si="3"/>
        <v>vis</v>
      </c>
      <c r="E26">
        <f>VLOOKUP(C26,Active!C$21:E$965,3,FALSE)</f>
        <v>-2247.074118845218</v>
      </c>
      <c r="F26" s="2" t="s">
        <v>77</v>
      </c>
      <c r="G26" t="str">
        <f t="shared" si="4"/>
        <v>25936.546</v>
      </c>
      <c r="H26" s="22">
        <f t="shared" si="5"/>
        <v>-2247</v>
      </c>
      <c r="I26" s="65" t="s">
        <v>137</v>
      </c>
      <c r="J26" s="66" t="s">
        <v>138</v>
      </c>
      <c r="K26" s="65">
        <v>-2247</v>
      </c>
      <c r="L26" s="65" t="s">
        <v>139</v>
      </c>
      <c r="M26" s="66" t="s">
        <v>93</v>
      </c>
      <c r="N26" s="66"/>
      <c r="O26" s="67" t="s">
        <v>94</v>
      </c>
      <c r="P26" s="67" t="s">
        <v>46</v>
      </c>
    </row>
    <row r="27" spans="1:16" ht="12.75" customHeight="1" x14ac:dyDescent="0.2">
      <c r="A27" s="22" t="str">
        <f t="shared" si="0"/>
        <v> VB 7.72 </v>
      </c>
      <c r="B27" s="2" t="str">
        <f t="shared" si="1"/>
        <v>I</v>
      </c>
      <c r="C27" s="22">
        <f t="shared" si="2"/>
        <v>25950.536</v>
      </c>
      <c r="D27" t="str">
        <f t="shared" si="3"/>
        <v>vis</v>
      </c>
      <c r="E27">
        <f>VLOOKUP(C27,Active!C$21:E$965,3,FALSE)</f>
        <v>-2237.9525417186637</v>
      </c>
      <c r="F27" s="2" t="s">
        <v>77</v>
      </c>
      <c r="G27" t="str">
        <f t="shared" si="4"/>
        <v>25950.536</v>
      </c>
      <c r="H27" s="22">
        <f t="shared" si="5"/>
        <v>-2238</v>
      </c>
      <c r="I27" s="65" t="s">
        <v>140</v>
      </c>
      <c r="J27" s="66" t="s">
        <v>141</v>
      </c>
      <c r="K27" s="65">
        <v>-2238</v>
      </c>
      <c r="L27" s="65" t="s">
        <v>142</v>
      </c>
      <c r="M27" s="66" t="s">
        <v>93</v>
      </c>
      <c r="N27" s="66"/>
      <c r="O27" s="67" t="s">
        <v>94</v>
      </c>
      <c r="P27" s="67" t="s">
        <v>46</v>
      </c>
    </row>
    <row r="28" spans="1:16" ht="12.75" customHeight="1" x14ac:dyDescent="0.2">
      <c r="A28" s="22" t="str">
        <f t="shared" si="0"/>
        <v> VB 7.72 </v>
      </c>
      <c r="B28" s="2" t="str">
        <f t="shared" si="1"/>
        <v>I</v>
      </c>
      <c r="C28" s="22">
        <f t="shared" si="2"/>
        <v>26189.813999999998</v>
      </c>
      <c r="D28" t="str">
        <f t="shared" si="3"/>
        <v>vis</v>
      </c>
      <c r="E28">
        <f>VLOOKUP(C28,Active!C$21:E$965,3,FALSE)</f>
        <v>-2081.9416245144184</v>
      </c>
      <c r="F28" s="2" t="s">
        <v>77</v>
      </c>
      <c r="G28" t="str">
        <f t="shared" si="4"/>
        <v>26189.814</v>
      </c>
      <c r="H28" s="22">
        <f t="shared" si="5"/>
        <v>-2082</v>
      </c>
      <c r="I28" s="65" t="s">
        <v>143</v>
      </c>
      <c r="J28" s="66" t="s">
        <v>144</v>
      </c>
      <c r="K28" s="65">
        <v>-2082</v>
      </c>
      <c r="L28" s="65" t="s">
        <v>145</v>
      </c>
      <c r="M28" s="66" t="s">
        <v>93</v>
      </c>
      <c r="N28" s="66"/>
      <c r="O28" s="67" t="s">
        <v>94</v>
      </c>
      <c r="P28" s="67" t="s">
        <v>46</v>
      </c>
    </row>
    <row r="29" spans="1:16" ht="12.75" customHeight="1" x14ac:dyDescent="0.2">
      <c r="A29" s="22" t="str">
        <f t="shared" si="0"/>
        <v> VB 7.72 </v>
      </c>
      <c r="B29" s="2" t="str">
        <f t="shared" si="1"/>
        <v>I</v>
      </c>
      <c r="C29" s="22">
        <f t="shared" si="2"/>
        <v>26304.717000000001</v>
      </c>
      <c r="D29" t="str">
        <f t="shared" si="3"/>
        <v>vis</v>
      </c>
      <c r="E29">
        <f>VLOOKUP(C29,Active!C$21:E$965,3,FALSE)</f>
        <v>-2007.0240707923049</v>
      </c>
      <c r="F29" s="2" t="s">
        <v>77</v>
      </c>
      <c r="G29" t="str">
        <f t="shared" si="4"/>
        <v>26304.717</v>
      </c>
      <c r="H29" s="22">
        <f t="shared" si="5"/>
        <v>-2007</v>
      </c>
      <c r="I29" s="65" t="s">
        <v>146</v>
      </c>
      <c r="J29" s="66" t="s">
        <v>147</v>
      </c>
      <c r="K29" s="65">
        <v>-2007</v>
      </c>
      <c r="L29" s="65" t="s">
        <v>148</v>
      </c>
      <c r="M29" s="66" t="s">
        <v>93</v>
      </c>
      <c r="N29" s="66"/>
      <c r="O29" s="67" t="s">
        <v>94</v>
      </c>
      <c r="P29" s="67" t="s">
        <v>46</v>
      </c>
    </row>
    <row r="30" spans="1:16" ht="12.75" customHeight="1" x14ac:dyDescent="0.2">
      <c r="A30" s="22" t="str">
        <f t="shared" si="0"/>
        <v> VB 7.72 </v>
      </c>
      <c r="B30" s="2" t="str">
        <f t="shared" si="1"/>
        <v>I</v>
      </c>
      <c r="C30" s="22">
        <f t="shared" si="2"/>
        <v>26603.768</v>
      </c>
      <c r="D30" t="str">
        <f t="shared" si="3"/>
        <v>vis</v>
      </c>
      <c r="E30">
        <f>VLOOKUP(C30,Active!C$21:E$965,3,FALSE)</f>
        <v>-1812.0407426098268</v>
      </c>
      <c r="F30" s="2" t="s">
        <v>77</v>
      </c>
      <c r="G30" t="str">
        <f t="shared" si="4"/>
        <v>26603.768</v>
      </c>
      <c r="H30" s="22">
        <f t="shared" si="5"/>
        <v>-1812</v>
      </c>
      <c r="I30" s="65" t="s">
        <v>149</v>
      </c>
      <c r="J30" s="66" t="s">
        <v>150</v>
      </c>
      <c r="K30" s="65">
        <v>-1812</v>
      </c>
      <c r="L30" s="65" t="s">
        <v>151</v>
      </c>
      <c r="M30" s="66" t="s">
        <v>93</v>
      </c>
      <c r="N30" s="66"/>
      <c r="O30" s="67" t="s">
        <v>94</v>
      </c>
      <c r="P30" s="67" t="s">
        <v>46</v>
      </c>
    </row>
    <row r="31" spans="1:16" ht="12.75" customHeight="1" x14ac:dyDescent="0.2">
      <c r="A31" s="22" t="str">
        <f t="shared" si="0"/>
        <v> VB 7.72 </v>
      </c>
      <c r="B31" s="2" t="str">
        <f t="shared" si="1"/>
        <v>I</v>
      </c>
      <c r="C31" s="22">
        <f t="shared" si="2"/>
        <v>26939.789000000001</v>
      </c>
      <c r="D31" t="str">
        <f t="shared" si="3"/>
        <v>vis</v>
      </c>
      <c r="E31">
        <f>VLOOKUP(C31,Active!C$21:E$965,3,FALSE)</f>
        <v>-1592.9527177605378</v>
      </c>
      <c r="F31" s="2" t="s">
        <v>77</v>
      </c>
      <c r="G31" t="str">
        <f t="shared" si="4"/>
        <v>26939.789</v>
      </c>
      <c r="H31" s="22">
        <f t="shared" si="5"/>
        <v>-1593</v>
      </c>
      <c r="I31" s="65" t="s">
        <v>152</v>
      </c>
      <c r="J31" s="66" t="s">
        <v>153</v>
      </c>
      <c r="K31" s="65">
        <v>-1593</v>
      </c>
      <c r="L31" s="65" t="s">
        <v>142</v>
      </c>
      <c r="M31" s="66" t="s">
        <v>93</v>
      </c>
      <c r="N31" s="66"/>
      <c r="O31" s="67" t="s">
        <v>94</v>
      </c>
      <c r="P31" s="67" t="s">
        <v>46</v>
      </c>
    </row>
    <row r="32" spans="1:16" ht="12.75" customHeight="1" x14ac:dyDescent="0.2">
      <c r="A32" s="22" t="str">
        <f t="shared" si="0"/>
        <v> VB 7.72 </v>
      </c>
      <c r="B32" s="2" t="str">
        <f t="shared" si="1"/>
        <v>I</v>
      </c>
      <c r="C32" s="22">
        <f t="shared" si="2"/>
        <v>26994.780999999999</v>
      </c>
      <c r="D32" t="str">
        <f t="shared" si="3"/>
        <v>vis</v>
      </c>
      <c r="E32">
        <f>VLOOKUP(C32,Active!C$21:E$965,3,FALSE)</f>
        <v>-1557.0975519747335</v>
      </c>
      <c r="F32" s="2" t="s">
        <v>77</v>
      </c>
      <c r="G32" t="str">
        <f t="shared" si="4"/>
        <v>26994.781</v>
      </c>
      <c r="H32" s="22">
        <f t="shared" si="5"/>
        <v>-1557</v>
      </c>
      <c r="I32" s="65" t="s">
        <v>154</v>
      </c>
      <c r="J32" s="66" t="s">
        <v>155</v>
      </c>
      <c r="K32" s="65">
        <v>-1557</v>
      </c>
      <c r="L32" s="65" t="s">
        <v>156</v>
      </c>
      <c r="M32" s="66" t="s">
        <v>93</v>
      </c>
      <c r="N32" s="66"/>
      <c r="O32" s="67" t="s">
        <v>94</v>
      </c>
      <c r="P32" s="67" t="s">
        <v>46</v>
      </c>
    </row>
    <row r="33" spans="1:16" ht="12.75" customHeight="1" x14ac:dyDescent="0.2">
      <c r="A33" s="22" t="str">
        <f t="shared" si="0"/>
        <v> VB 7.72 </v>
      </c>
      <c r="B33" s="2" t="str">
        <f t="shared" si="1"/>
        <v>I</v>
      </c>
      <c r="C33" s="22">
        <f t="shared" si="2"/>
        <v>27014.86</v>
      </c>
      <c r="D33" t="str">
        <f t="shared" si="3"/>
        <v>vis</v>
      </c>
      <c r="E33">
        <f>VLOOKUP(C33,Active!C$21:E$965,3,FALSE)</f>
        <v>-1544.005904574871</v>
      </c>
      <c r="F33" s="2" t="s">
        <v>77</v>
      </c>
      <c r="G33" t="str">
        <f t="shared" si="4"/>
        <v>27014.860</v>
      </c>
      <c r="H33" s="22">
        <f t="shared" si="5"/>
        <v>-1544</v>
      </c>
      <c r="I33" s="65" t="s">
        <v>157</v>
      </c>
      <c r="J33" s="66" t="s">
        <v>158</v>
      </c>
      <c r="K33" s="65">
        <v>-1544</v>
      </c>
      <c r="L33" s="65" t="s">
        <v>159</v>
      </c>
      <c r="M33" s="66" t="s">
        <v>93</v>
      </c>
      <c r="N33" s="66"/>
      <c r="O33" s="67" t="s">
        <v>94</v>
      </c>
      <c r="P33" s="67" t="s">
        <v>46</v>
      </c>
    </row>
    <row r="34" spans="1:16" ht="12.75" customHeight="1" x14ac:dyDescent="0.2">
      <c r="A34" s="22" t="str">
        <f t="shared" si="0"/>
        <v> VB 7.72 </v>
      </c>
      <c r="B34" s="2" t="str">
        <f t="shared" si="1"/>
        <v>I</v>
      </c>
      <c r="C34" s="22">
        <f t="shared" si="2"/>
        <v>27815.547999999999</v>
      </c>
      <c r="D34" t="str">
        <f t="shared" si="3"/>
        <v>vis</v>
      </c>
      <c r="E34">
        <f>VLOOKUP(C34,Active!C$21:E$965,3,FALSE)</f>
        <v>-1021.9517697424444</v>
      </c>
      <c r="F34" s="2" t="s">
        <v>77</v>
      </c>
      <c r="G34" t="str">
        <f t="shared" si="4"/>
        <v>27815.548</v>
      </c>
      <c r="H34" s="22">
        <f t="shared" si="5"/>
        <v>-1022</v>
      </c>
      <c r="I34" s="65" t="s">
        <v>160</v>
      </c>
      <c r="J34" s="66" t="s">
        <v>161</v>
      </c>
      <c r="K34" s="65">
        <v>-1022</v>
      </c>
      <c r="L34" s="65" t="s">
        <v>162</v>
      </c>
      <c r="M34" s="66" t="s">
        <v>93</v>
      </c>
      <c r="N34" s="66"/>
      <c r="O34" s="67" t="s">
        <v>94</v>
      </c>
      <c r="P34" s="67" t="s">
        <v>46</v>
      </c>
    </row>
    <row r="35" spans="1:16" ht="12.75" customHeight="1" x14ac:dyDescent="0.2">
      <c r="A35" s="22" t="str">
        <f t="shared" si="0"/>
        <v> VB 7.72 </v>
      </c>
      <c r="B35" s="2" t="str">
        <f t="shared" si="1"/>
        <v>I</v>
      </c>
      <c r="C35" s="22">
        <f t="shared" si="2"/>
        <v>28100.75</v>
      </c>
      <c r="D35" t="str">
        <f t="shared" si="3"/>
        <v>vis</v>
      </c>
      <c r="E35">
        <f>VLOOKUP(C35,Active!C$21:E$965,3,FALSE)</f>
        <v>-835.99808570761604</v>
      </c>
      <c r="F35" s="2" t="s">
        <v>77</v>
      </c>
      <c r="G35" t="str">
        <f t="shared" si="4"/>
        <v>28100.750</v>
      </c>
      <c r="H35" s="22">
        <f t="shared" si="5"/>
        <v>-836</v>
      </c>
      <c r="I35" s="65" t="s">
        <v>163</v>
      </c>
      <c r="J35" s="66" t="s">
        <v>164</v>
      </c>
      <c r="K35" s="65">
        <v>-836</v>
      </c>
      <c r="L35" s="65" t="s">
        <v>165</v>
      </c>
      <c r="M35" s="66" t="s">
        <v>93</v>
      </c>
      <c r="N35" s="66"/>
      <c r="O35" s="67" t="s">
        <v>94</v>
      </c>
      <c r="P35" s="67" t="s">
        <v>46</v>
      </c>
    </row>
    <row r="36" spans="1:16" ht="12.75" customHeight="1" x14ac:dyDescent="0.2">
      <c r="A36" s="22" t="str">
        <f t="shared" si="0"/>
        <v> VB 7.72 </v>
      </c>
      <c r="B36" s="2" t="str">
        <f t="shared" si="1"/>
        <v>I</v>
      </c>
      <c r="C36" s="22">
        <f t="shared" si="2"/>
        <v>29657.441999999999</v>
      </c>
      <c r="D36" t="str">
        <f t="shared" si="3"/>
        <v>vis</v>
      </c>
      <c r="E36">
        <f>VLOOKUP(C36,Active!C$21:E$965,3,FALSE)</f>
        <v>178.97590573544429</v>
      </c>
      <c r="F36" s="2" t="s">
        <v>77</v>
      </c>
      <c r="G36" t="str">
        <f t="shared" si="4"/>
        <v>29657.442</v>
      </c>
      <c r="H36" s="22">
        <f t="shared" si="5"/>
        <v>179</v>
      </c>
      <c r="I36" s="65" t="s">
        <v>166</v>
      </c>
      <c r="J36" s="66" t="s">
        <v>167</v>
      </c>
      <c r="K36" s="65">
        <v>179</v>
      </c>
      <c r="L36" s="65" t="s">
        <v>148</v>
      </c>
      <c r="M36" s="66" t="s">
        <v>93</v>
      </c>
      <c r="N36" s="66"/>
      <c r="O36" s="67" t="s">
        <v>94</v>
      </c>
      <c r="P36" s="67" t="s">
        <v>46</v>
      </c>
    </row>
    <row r="37" spans="1:16" ht="12.75" customHeight="1" x14ac:dyDescent="0.2">
      <c r="A37" s="22" t="str">
        <f t="shared" si="0"/>
        <v> VB 7.72 </v>
      </c>
      <c r="B37" s="2" t="str">
        <f t="shared" si="1"/>
        <v>I</v>
      </c>
      <c r="C37" s="22">
        <f t="shared" si="2"/>
        <v>29856.831999999999</v>
      </c>
      <c r="D37" t="str">
        <f t="shared" si="3"/>
        <v>vis</v>
      </c>
      <c r="E37">
        <f>VLOOKUP(C37,Active!C$21:E$965,3,FALSE)</f>
        <v>308.97957001446116</v>
      </c>
      <c r="F37" s="2" t="s">
        <v>77</v>
      </c>
      <c r="G37" t="str">
        <f t="shared" si="4"/>
        <v>29856.832</v>
      </c>
      <c r="H37" s="22">
        <f t="shared" si="5"/>
        <v>309</v>
      </c>
      <c r="I37" s="65" t="s">
        <v>168</v>
      </c>
      <c r="J37" s="66" t="s">
        <v>169</v>
      </c>
      <c r="K37" s="65">
        <v>309</v>
      </c>
      <c r="L37" s="65" t="s">
        <v>170</v>
      </c>
      <c r="M37" s="66" t="s">
        <v>93</v>
      </c>
      <c r="N37" s="66"/>
      <c r="O37" s="67" t="s">
        <v>94</v>
      </c>
      <c r="P37" s="67" t="s">
        <v>46</v>
      </c>
    </row>
    <row r="38" spans="1:16" ht="12.75" customHeight="1" x14ac:dyDescent="0.2">
      <c r="A38" s="22" t="str">
        <f t="shared" si="0"/>
        <v> VB 7.72 </v>
      </c>
      <c r="B38" s="2" t="str">
        <f t="shared" si="1"/>
        <v>I</v>
      </c>
      <c r="C38" s="22">
        <f t="shared" si="2"/>
        <v>29959.627</v>
      </c>
      <c r="D38" t="str">
        <f t="shared" si="3"/>
        <v>vis</v>
      </c>
      <c r="E38">
        <f>VLOOKUP(C38,Active!C$21:E$965,3,FALSE)</f>
        <v>376.0026236759378</v>
      </c>
      <c r="F38" s="2" t="s">
        <v>77</v>
      </c>
      <c r="G38" t="str">
        <f t="shared" si="4"/>
        <v>29959.627</v>
      </c>
      <c r="H38" s="22">
        <f t="shared" si="5"/>
        <v>376</v>
      </c>
      <c r="I38" s="65" t="s">
        <v>171</v>
      </c>
      <c r="J38" s="66" t="s">
        <v>172</v>
      </c>
      <c r="K38" s="65">
        <v>376</v>
      </c>
      <c r="L38" s="65" t="s">
        <v>173</v>
      </c>
      <c r="M38" s="66" t="s">
        <v>93</v>
      </c>
      <c r="N38" s="66"/>
      <c r="O38" s="67" t="s">
        <v>94</v>
      </c>
      <c r="P38" s="67" t="s">
        <v>46</v>
      </c>
    </row>
    <row r="39" spans="1:16" ht="12.75" customHeight="1" x14ac:dyDescent="0.2">
      <c r="A39" s="22" t="str">
        <f t="shared" si="0"/>
        <v> VB 7.72 </v>
      </c>
      <c r="B39" s="2" t="str">
        <f t="shared" si="1"/>
        <v>I</v>
      </c>
      <c r="C39" s="22">
        <f t="shared" si="2"/>
        <v>29996.504000000001</v>
      </c>
      <c r="D39" t="str">
        <f t="shared" si="3"/>
        <v>vis</v>
      </c>
      <c r="E39">
        <f>VLOOKUP(C39,Active!C$21:E$965,3,FALSE)</f>
        <v>400.04668369708912</v>
      </c>
      <c r="F39" s="2" t="s">
        <v>77</v>
      </c>
      <c r="G39" t="str">
        <f t="shared" si="4"/>
        <v>29996.504</v>
      </c>
      <c r="H39" s="22">
        <f t="shared" si="5"/>
        <v>400</v>
      </c>
      <c r="I39" s="65" t="s">
        <v>174</v>
      </c>
      <c r="J39" s="66" t="s">
        <v>175</v>
      </c>
      <c r="K39" s="65">
        <v>400</v>
      </c>
      <c r="L39" s="65" t="s">
        <v>176</v>
      </c>
      <c r="M39" s="66" t="s">
        <v>93</v>
      </c>
      <c r="N39" s="66"/>
      <c r="O39" s="67" t="s">
        <v>94</v>
      </c>
      <c r="P39" s="67" t="s">
        <v>46</v>
      </c>
    </row>
    <row r="40" spans="1:16" ht="12.75" customHeight="1" x14ac:dyDescent="0.2">
      <c r="A40" s="22" t="str">
        <f t="shared" si="0"/>
        <v> VB 7.72 </v>
      </c>
      <c r="B40" s="2" t="str">
        <f t="shared" si="1"/>
        <v>I</v>
      </c>
      <c r="C40" s="22">
        <f t="shared" si="2"/>
        <v>30048.583999999999</v>
      </c>
      <c r="D40" t="str">
        <f t="shared" si="3"/>
        <v>vis</v>
      </c>
      <c r="E40">
        <f>VLOOKUP(C40,Active!C$21:E$965,3,FALSE)</f>
        <v>434.00320526612956</v>
      </c>
      <c r="F40" s="2" t="s">
        <v>77</v>
      </c>
      <c r="G40" t="str">
        <f t="shared" si="4"/>
        <v>30048.584</v>
      </c>
      <c r="H40" s="22">
        <f t="shared" si="5"/>
        <v>434</v>
      </c>
      <c r="I40" s="65" t="s">
        <v>177</v>
      </c>
      <c r="J40" s="66" t="s">
        <v>178</v>
      </c>
      <c r="K40" s="65">
        <v>434</v>
      </c>
      <c r="L40" s="65" t="s">
        <v>179</v>
      </c>
      <c r="M40" s="66" t="s">
        <v>93</v>
      </c>
      <c r="N40" s="66"/>
      <c r="O40" s="67" t="s">
        <v>94</v>
      </c>
      <c r="P40" s="67" t="s">
        <v>46</v>
      </c>
    </row>
    <row r="41" spans="1:16" ht="12.75" customHeight="1" x14ac:dyDescent="0.2">
      <c r="A41" s="22" t="str">
        <f t="shared" si="0"/>
        <v> VB 7.72 </v>
      </c>
      <c r="B41" s="2" t="str">
        <f t="shared" si="1"/>
        <v>I</v>
      </c>
      <c r="C41" s="22">
        <f t="shared" si="2"/>
        <v>30321.63</v>
      </c>
      <c r="D41" t="str">
        <f t="shared" si="3"/>
        <v>vis</v>
      </c>
      <c r="E41">
        <f>VLOOKUP(C41,Active!C$21:E$965,3,FALSE)</f>
        <v>612.03109290707857</v>
      </c>
      <c r="F41" s="2" t="s">
        <v>77</v>
      </c>
      <c r="G41" t="str">
        <f t="shared" si="4"/>
        <v>30321.630</v>
      </c>
      <c r="H41" s="22">
        <f t="shared" si="5"/>
        <v>612</v>
      </c>
      <c r="I41" s="65" t="s">
        <v>180</v>
      </c>
      <c r="J41" s="66" t="s">
        <v>181</v>
      </c>
      <c r="K41" s="65">
        <v>612</v>
      </c>
      <c r="L41" s="65" t="s">
        <v>182</v>
      </c>
      <c r="M41" s="66" t="s">
        <v>93</v>
      </c>
      <c r="N41" s="66"/>
      <c r="O41" s="67" t="s">
        <v>94</v>
      </c>
      <c r="P41" s="67" t="s">
        <v>46</v>
      </c>
    </row>
    <row r="42" spans="1:16" ht="12.75" customHeight="1" x14ac:dyDescent="0.2">
      <c r="A42" s="22" t="str">
        <f t="shared" si="0"/>
        <v> VB 7.72 </v>
      </c>
      <c r="B42" s="2" t="str">
        <f t="shared" si="1"/>
        <v>I</v>
      </c>
      <c r="C42" s="22">
        <f t="shared" si="2"/>
        <v>30646.764999999999</v>
      </c>
      <c r="D42" t="str">
        <f t="shared" si="3"/>
        <v>vis</v>
      </c>
      <c r="E42">
        <f>VLOOKUP(C42,Active!C$21:E$965,3,FALSE)</f>
        <v>824.02137017954988</v>
      </c>
      <c r="F42" s="2" t="s">
        <v>77</v>
      </c>
      <c r="G42" t="str">
        <f t="shared" si="4"/>
        <v>30646.765</v>
      </c>
      <c r="H42" s="22">
        <f t="shared" si="5"/>
        <v>824</v>
      </c>
      <c r="I42" s="65" t="s">
        <v>183</v>
      </c>
      <c r="J42" s="66" t="s">
        <v>184</v>
      </c>
      <c r="K42" s="65">
        <v>824</v>
      </c>
      <c r="L42" s="65" t="s">
        <v>185</v>
      </c>
      <c r="M42" s="66" t="s">
        <v>93</v>
      </c>
      <c r="N42" s="66"/>
      <c r="O42" s="67" t="s">
        <v>94</v>
      </c>
      <c r="P42" s="67" t="s">
        <v>46</v>
      </c>
    </row>
    <row r="43" spans="1:16" ht="12.75" customHeight="1" x14ac:dyDescent="0.2">
      <c r="A43" s="22" t="str">
        <f t="shared" ref="A43:A74" si="6">P43</f>
        <v> VB 7.72 </v>
      </c>
      <c r="B43" s="2" t="str">
        <f t="shared" ref="B43:B74" si="7">IF(H43=INT(H43),"I","II")</f>
        <v>I</v>
      </c>
      <c r="C43" s="22">
        <f t="shared" ref="C43:C74" si="8">1*G43</f>
        <v>31048.62</v>
      </c>
      <c r="D43" t="str">
        <f t="shared" ref="D43:D74" si="9">VLOOKUP(F43,I$1:J$5,2,FALSE)</f>
        <v>vis</v>
      </c>
      <c r="E43">
        <f>VLOOKUP(C43,Active!C$21:E$965,3,FALSE)</f>
        <v>1086.0336200859867</v>
      </c>
      <c r="F43" s="2" t="s">
        <v>77</v>
      </c>
      <c r="G43" t="str">
        <f t="shared" ref="G43:G74" si="10">MID(I43,3,LEN(I43)-3)</f>
        <v>31048.620</v>
      </c>
      <c r="H43" s="22">
        <f t="shared" ref="H43:H74" si="11">1*K43</f>
        <v>1086</v>
      </c>
      <c r="I43" s="65" t="s">
        <v>186</v>
      </c>
      <c r="J43" s="66" t="s">
        <v>187</v>
      </c>
      <c r="K43" s="65">
        <v>1086</v>
      </c>
      <c r="L43" s="65" t="s">
        <v>188</v>
      </c>
      <c r="M43" s="66" t="s">
        <v>93</v>
      </c>
      <c r="N43" s="66"/>
      <c r="O43" s="67" t="s">
        <v>94</v>
      </c>
      <c r="P43" s="67" t="s">
        <v>46</v>
      </c>
    </row>
    <row r="44" spans="1:16" ht="12.75" customHeight="1" x14ac:dyDescent="0.2">
      <c r="A44" s="22" t="str">
        <f t="shared" si="6"/>
        <v> VB 7.72 </v>
      </c>
      <c r="B44" s="2" t="str">
        <f t="shared" si="7"/>
        <v>I</v>
      </c>
      <c r="C44" s="22">
        <f t="shared" si="8"/>
        <v>31071.602999999999</v>
      </c>
      <c r="D44" t="str">
        <f t="shared" si="9"/>
        <v>vis</v>
      </c>
      <c r="E44">
        <f>VLOOKUP(C44,Active!C$21:E$965,3,FALSE)</f>
        <v>1101.0186956470714</v>
      </c>
      <c r="F44" s="2" t="s">
        <v>77</v>
      </c>
      <c r="G44" t="str">
        <f t="shared" si="10"/>
        <v>31071.603</v>
      </c>
      <c r="H44" s="22">
        <f t="shared" si="11"/>
        <v>1101</v>
      </c>
      <c r="I44" s="65" t="s">
        <v>189</v>
      </c>
      <c r="J44" s="66" t="s">
        <v>190</v>
      </c>
      <c r="K44" s="65">
        <v>1101</v>
      </c>
      <c r="L44" s="65" t="s">
        <v>191</v>
      </c>
      <c r="M44" s="66" t="s">
        <v>93</v>
      </c>
      <c r="N44" s="66"/>
      <c r="O44" s="67" t="s">
        <v>94</v>
      </c>
      <c r="P44" s="67" t="s">
        <v>46</v>
      </c>
    </row>
    <row r="45" spans="1:16" ht="12.75" customHeight="1" x14ac:dyDescent="0.2">
      <c r="A45" s="22" t="str">
        <f t="shared" si="6"/>
        <v> VB 7.72 </v>
      </c>
      <c r="B45" s="2" t="str">
        <f t="shared" si="7"/>
        <v>I</v>
      </c>
      <c r="C45" s="22">
        <f t="shared" si="8"/>
        <v>31376.769</v>
      </c>
      <c r="D45" t="str">
        <f t="shared" si="9"/>
        <v>vis</v>
      </c>
      <c r="E45">
        <f>VLOOKUP(C45,Active!C$21:E$965,3,FALSE)</f>
        <v>1299.9890462833657</v>
      </c>
      <c r="F45" s="2" t="s">
        <v>77</v>
      </c>
      <c r="G45" t="str">
        <f t="shared" si="10"/>
        <v>31376.769</v>
      </c>
      <c r="H45" s="22">
        <f t="shared" si="11"/>
        <v>1300</v>
      </c>
      <c r="I45" s="65" t="s">
        <v>192</v>
      </c>
      <c r="J45" s="66" t="s">
        <v>193</v>
      </c>
      <c r="K45" s="65">
        <v>1300</v>
      </c>
      <c r="L45" s="65" t="s">
        <v>194</v>
      </c>
      <c r="M45" s="66" t="s">
        <v>93</v>
      </c>
      <c r="N45" s="66"/>
      <c r="O45" s="67" t="s">
        <v>94</v>
      </c>
      <c r="P45" s="67" t="s">
        <v>46</v>
      </c>
    </row>
    <row r="46" spans="1:16" ht="12.75" customHeight="1" x14ac:dyDescent="0.2">
      <c r="A46" s="22" t="str">
        <f t="shared" si="6"/>
        <v> VB 7.72 </v>
      </c>
      <c r="B46" s="2" t="str">
        <f t="shared" si="7"/>
        <v>I</v>
      </c>
      <c r="C46" s="22">
        <f t="shared" si="8"/>
        <v>33212.627999999997</v>
      </c>
      <c r="D46" t="str">
        <f t="shared" si="9"/>
        <v>vis</v>
      </c>
      <c r="E46">
        <f>VLOOKUP(C46,Active!C$21:E$965,3,FALSE)</f>
        <v>2496.9818598628426</v>
      </c>
      <c r="F46" s="2" t="s">
        <v>77</v>
      </c>
      <c r="G46" t="str">
        <f t="shared" si="10"/>
        <v>33212.628</v>
      </c>
      <c r="H46" s="22">
        <f t="shared" si="11"/>
        <v>2497</v>
      </c>
      <c r="I46" s="65" t="s">
        <v>195</v>
      </c>
      <c r="J46" s="66" t="s">
        <v>196</v>
      </c>
      <c r="K46" s="65">
        <v>2497</v>
      </c>
      <c r="L46" s="65" t="s">
        <v>197</v>
      </c>
      <c r="M46" s="66" t="s">
        <v>93</v>
      </c>
      <c r="N46" s="66"/>
      <c r="O46" s="67" t="s">
        <v>94</v>
      </c>
      <c r="P46" s="67" t="s">
        <v>46</v>
      </c>
    </row>
    <row r="47" spans="1:16" ht="12.75" customHeight="1" x14ac:dyDescent="0.2">
      <c r="A47" s="22" t="str">
        <f t="shared" si="6"/>
        <v> VB 7.72 </v>
      </c>
      <c r="B47" s="2" t="str">
        <f t="shared" si="7"/>
        <v>I</v>
      </c>
      <c r="C47" s="22">
        <f t="shared" si="8"/>
        <v>33574.673999999999</v>
      </c>
      <c r="D47" t="str">
        <f t="shared" si="9"/>
        <v>vis</v>
      </c>
      <c r="E47">
        <f>VLOOKUP(C47,Active!C$21:E$965,3,FALSE)</f>
        <v>2733.0383653925146</v>
      </c>
      <c r="F47" s="2" t="s">
        <v>77</v>
      </c>
      <c r="G47" t="str">
        <f t="shared" si="10"/>
        <v>33574.674</v>
      </c>
      <c r="H47" s="22">
        <f t="shared" si="11"/>
        <v>2733</v>
      </c>
      <c r="I47" s="65" t="s">
        <v>198</v>
      </c>
      <c r="J47" s="66" t="s">
        <v>199</v>
      </c>
      <c r="K47" s="65">
        <v>2733</v>
      </c>
      <c r="L47" s="65" t="s">
        <v>200</v>
      </c>
      <c r="M47" s="66" t="s">
        <v>93</v>
      </c>
      <c r="N47" s="66"/>
      <c r="O47" s="67" t="s">
        <v>94</v>
      </c>
      <c r="P47" s="67" t="s">
        <v>46</v>
      </c>
    </row>
    <row r="48" spans="1:16" ht="12.75" customHeight="1" x14ac:dyDescent="0.2">
      <c r="A48" s="22" t="str">
        <f t="shared" si="6"/>
        <v> VB 7.72 </v>
      </c>
      <c r="B48" s="2" t="str">
        <f t="shared" si="7"/>
        <v>I</v>
      </c>
      <c r="C48" s="22">
        <f t="shared" si="8"/>
        <v>33683.51</v>
      </c>
      <c r="D48" t="str">
        <f t="shared" si="9"/>
        <v>vis</v>
      </c>
      <c r="E48">
        <f>VLOOKUP(C48,Active!C$21:E$965,3,FALSE)</f>
        <v>2804.0001929940572</v>
      </c>
      <c r="F48" s="2" t="s">
        <v>77</v>
      </c>
      <c r="G48" t="str">
        <f t="shared" si="10"/>
        <v>33683.510</v>
      </c>
      <c r="H48" s="22">
        <f t="shared" si="11"/>
        <v>2804</v>
      </c>
      <c r="I48" s="65" t="s">
        <v>201</v>
      </c>
      <c r="J48" s="66" t="s">
        <v>202</v>
      </c>
      <c r="K48" s="65">
        <v>2804</v>
      </c>
      <c r="L48" s="65" t="s">
        <v>203</v>
      </c>
      <c r="M48" s="66" t="s">
        <v>93</v>
      </c>
      <c r="N48" s="66"/>
      <c r="O48" s="67" t="s">
        <v>94</v>
      </c>
      <c r="P48" s="67" t="s">
        <v>46</v>
      </c>
    </row>
    <row r="49" spans="1:16" ht="12.75" customHeight="1" x14ac:dyDescent="0.2">
      <c r="A49" s="22" t="str">
        <f t="shared" si="6"/>
        <v> MHAR 3.14 </v>
      </c>
      <c r="B49" s="2" t="str">
        <f t="shared" si="7"/>
        <v>I</v>
      </c>
      <c r="C49" s="22">
        <f t="shared" si="8"/>
        <v>39904.307000000001</v>
      </c>
      <c r="D49" t="str">
        <f t="shared" si="9"/>
        <v>vis</v>
      </c>
      <c r="E49">
        <f>VLOOKUP(C49,Active!C$21:E$965,3,FALSE)</f>
        <v>6860.003025312215</v>
      </c>
      <c r="F49" s="2" t="s">
        <v>77</v>
      </c>
      <c r="G49" t="str">
        <f t="shared" si="10"/>
        <v>39904.307</v>
      </c>
      <c r="H49" s="22">
        <f t="shared" si="11"/>
        <v>6860</v>
      </c>
      <c r="I49" s="65" t="s">
        <v>204</v>
      </c>
      <c r="J49" s="66" t="s">
        <v>205</v>
      </c>
      <c r="K49" s="65">
        <v>6860</v>
      </c>
      <c r="L49" s="65" t="s">
        <v>179</v>
      </c>
      <c r="M49" s="66" t="s">
        <v>93</v>
      </c>
      <c r="N49" s="66"/>
      <c r="O49" s="67" t="s">
        <v>206</v>
      </c>
      <c r="P49" s="67" t="s">
        <v>50</v>
      </c>
    </row>
    <row r="50" spans="1:16" ht="12.75" customHeight="1" x14ac:dyDescent="0.2">
      <c r="A50" s="22" t="str">
        <f t="shared" si="6"/>
        <v> MHAR 3.14 </v>
      </c>
      <c r="B50" s="2" t="str">
        <f t="shared" si="7"/>
        <v>II</v>
      </c>
      <c r="C50" s="22">
        <f t="shared" si="8"/>
        <v>40150.449000000001</v>
      </c>
      <c r="D50" t="str">
        <f t="shared" si="9"/>
        <v>vis</v>
      </c>
      <c r="E50">
        <f>VLOOKUP(C50,Active!C$21:E$965,3,FALSE)</f>
        <v>7020.489318170261</v>
      </c>
      <c r="F50" s="2" t="s">
        <v>77</v>
      </c>
      <c r="G50" t="str">
        <f t="shared" si="10"/>
        <v>40150.449</v>
      </c>
      <c r="H50" s="22">
        <f t="shared" si="11"/>
        <v>7020.5</v>
      </c>
      <c r="I50" s="65" t="s">
        <v>207</v>
      </c>
      <c r="J50" s="66" t="s">
        <v>208</v>
      </c>
      <c r="K50" s="65">
        <v>7020.5</v>
      </c>
      <c r="L50" s="65" t="s">
        <v>209</v>
      </c>
      <c r="M50" s="66" t="s">
        <v>93</v>
      </c>
      <c r="N50" s="66"/>
      <c r="O50" s="67" t="s">
        <v>206</v>
      </c>
      <c r="P50" s="67" t="s">
        <v>50</v>
      </c>
    </row>
    <row r="51" spans="1:16" ht="12.75" customHeight="1" x14ac:dyDescent="0.2">
      <c r="A51" s="22" t="str">
        <f t="shared" si="6"/>
        <v> BBS 21 </v>
      </c>
      <c r="B51" s="2" t="str">
        <f t="shared" si="7"/>
        <v>I</v>
      </c>
      <c r="C51" s="22">
        <f t="shared" si="8"/>
        <v>42453.35</v>
      </c>
      <c r="D51" t="str">
        <f t="shared" si="9"/>
        <v>vis</v>
      </c>
      <c r="E51">
        <f>VLOOKUP(C51,Active!C$21:E$965,3,FALSE)</f>
        <v>8521.9967582214813</v>
      </c>
      <c r="F51" s="2" t="s">
        <v>77</v>
      </c>
      <c r="G51" t="str">
        <f t="shared" si="10"/>
        <v>42453.350</v>
      </c>
      <c r="H51" s="22">
        <f t="shared" si="11"/>
        <v>8522</v>
      </c>
      <c r="I51" s="65" t="s">
        <v>210</v>
      </c>
      <c r="J51" s="66" t="s">
        <v>211</v>
      </c>
      <c r="K51" s="65">
        <v>8522</v>
      </c>
      <c r="L51" s="65" t="s">
        <v>212</v>
      </c>
      <c r="M51" s="66" t="s">
        <v>213</v>
      </c>
      <c r="N51" s="66"/>
      <c r="O51" s="67" t="s">
        <v>214</v>
      </c>
      <c r="P51" s="67" t="s">
        <v>215</v>
      </c>
    </row>
    <row r="52" spans="1:16" ht="12.75" customHeight="1" x14ac:dyDescent="0.2">
      <c r="A52" s="22" t="str">
        <f t="shared" si="6"/>
        <v>BAVM 34 </v>
      </c>
      <c r="B52" s="2" t="str">
        <f t="shared" si="7"/>
        <v>I</v>
      </c>
      <c r="C52" s="22">
        <f t="shared" si="8"/>
        <v>45022.343000000001</v>
      </c>
      <c r="D52" t="str">
        <f t="shared" si="9"/>
        <v>vis</v>
      </c>
      <c r="E52">
        <f>VLOOKUP(C52,Active!C$21:E$965,3,FALSE)</f>
        <v>10196.99802963502</v>
      </c>
      <c r="F52" s="2" t="s">
        <v>77</v>
      </c>
      <c r="G52" t="str">
        <f t="shared" si="10"/>
        <v>45022.343</v>
      </c>
      <c r="H52" s="22">
        <f t="shared" si="11"/>
        <v>10197</v>
      </c>
      <c r="I52" s="65" t="s">
        <v>216</v>
      </c>
      <c r="J52" s="66" t="s">
        <v>217</v>
      </c>
      <c r="K52" s="65">
        <v>10197</v>
      </c>
      <c r="L52" s="65" t="s">
        <v>218</v>
      </c>
      <c r="M52" s="66" t="s">
        <v>213</v>
      </c>
      <c r="N52" s="66"/>
      <c r="O52" s="67" t="s">
        <v>219</v>
      </c>
      <c r="P52" s="68" t="s">
        <v>220</v>
      </c>
    </row>
    <row r="53" spans="1:16" ht="12.75" customHeight="1" x14ac:dyDescent="0.2">
      <c r="A53" s="22" t="str">
        <f t="shared" si="6"/>
        <v>BAVM 34 </v>
      </c>
      <c r="B53" s="2" t="str">
        <f t="shared" si="7"/>
        <v>I</v>
      </c>
      <c r="C53" s="22">
        <f t="shared" si="8"/>
        <v>45022.351000000002</v>
      </c>
      <c r="D53" t="str">
        <f t="shared" si="9"/>
        <v>vis</v>
      </c>
      <c r="E53">
        <f>VLOOKUP(C53,Active!C$21:E$965,3,FALSE)</f>
        <v>10197.003245690563</v>
      </c>
      <c r="F53" s="2" t="s">
        <v>77</v>
      </c>
      <c r="G53" t="str">
        <f t="shared" si="10"/>
        <v>45022.351</v>
      </c>
      <c r="H53" s="22">
        <f t="shared" si="11"/>
        <v>10197</v>
      </c>
      <c r="I53" s="65" t="s">
        <v>221</v>
      </c>
      <c r="J53" s="66" t="s">
        <v>222</v>
      </c>
      <c r="K53" s="65">
        <v>10197</v>
      </c>
      <c r="L53" s="65" t="s">
        <v>179</v>
      </c>
      <c r="M53" s="66" t="s">
        <v>213</v>
      </c>
      <c r="N53" s="66"/>
      <c r="O53" s="67" t="s">
        <v>223</v>
      </c>
      <c r="P53" s="68" t="s">
        <v>220</v>
      </c>
    </row>
    <row r="54" spans="1:16" ht="12.75" customHeight="1" x14ac:dyDescent="0.2">
      <c r="A54" s="22" t="str">
        <f t="shared" si="6"/>
        <v>IBVS 5676 </v>
      </c>
      <c r="B54" s="2" t="str">
        <f t="shared" si="7"/>
        <v>I</v>
      </c>
      <c r="C54" s="22">
        <f t="shared" si="8"/>
        <v>52982.387199999997</v>
      </c>
      <c r="D54" t="str">
        <f t="shared" si="9"/>
        <v>vis</v>
      </c>
      <c r="E54">
        <f>VLOOKUP(C54,Active!C$21:E$965,3,FALSE)</f>
        <v>15387.002111198479</v>
      </c>
      <c r="F54" s="2" t="s">
        <v>77</v>
      </c>
      <c r="G54" t="str">
        <f t="shared" si="10"/>
        <v>52982.3872</v>
      </c>
      <c r="H54" s="22">
        <f t="shared" si="11"/>
        <v>15387</v>
      </c>
      <c r="I54" s="65" t="s">
        <v>224</v>
      </c>
      <c r="J54" s="66" t="s">
        <v>225</v>
      </c>
      <c r="K54" s="65">
        <v>15387</v>
      </c>
      <c r="L54" s="65" t="s">
        <v>226</v>
      </c>
      <c r="M54" s="66" t="s">
        <v>227</v>
      </c>
      <c r="N54" s="66" t="s">
        <v>228</v>
      </c>
      <c r="O54" s="67" t="s">
        <v>229</v>
      </c>
      <c r="P54" s="68" t="s">
        <v>230</v>
      </c>
    </row>
    <row r="55" spans="1:16" ht="12.75" customHeight="1" x14ac:dyDescent="0.2">
      <c r="A55" s="22" t="str">
        <f t="shared" si="6"/>
        <v>BAVM 174 </v>
      </c>
      <c r="B55" s="2" t="str">
        <f t="shared" si="7"/>
        <v>I</v>
      </c>
      <c r="C55" s="22">
        <f t="shared" si="8"/>
        <v>53292.205999999998</v>
      </c>
      <c r="D55" t="str">
        <f t="shared" si="9"/>
        <v>vis</v>
      </c>
      <c r="E55">
        <f>VLOOKUP(C55,Active!C$21:E$965,3,FALSE)</f>
        <v>15589.006119737163</v>
      </c>
      <c r="F55" s="2" t="s">
        <v>77</v>
      </c>
      <c r="G55" t="str">
        <f t="shared" si="10"/>
        <v>53292.206</v>
      </c>
      <c r="H55" s="22">
        <f t="shared" si="11"/>
        <v>15589</v>
      </c>
      <c r="I55" s="65" t="s">
        <v>231</v>
      </c>
      <c r="J55" s="66" t="s">
        <v>232</v>
      </c>
      <c r="K55" s="65">
        <v>15589</v>
      </c>
      <c r="L55" s="65" t="s">
        <v>233</v>
      </c>
      <c r="M55" s="66" t="s">
        <v>213</v>
      </c>
      <c r="N55" s="66"/>
      <c r="O55" s="67" t="s">
        <v>234</v>
      </c>
      <c r="P55" s="68" t="s">
        <v>235</v>
      </c>
    </row>
    <row r="56" spans="1:16" ht="12.75" customHeight="1" x14ac:dyDescent="0.2">
      <c r="A56" s="22" t="str">
        <f t="shared" si="6"/>
        <v> JAAVSO 40;975 </v>
      </c>
      <c r="B56" s="2" t="str">
        <f t="shared" si="7"/>
        <v>I</v>
      </c>
      <c r="C56" s="22">
        <f t="shared" si="8"/>
        <v>53339.747499999998</v>
      </c>
      <c r="D56" t="str">
        <f t="shared" si="9"/>
        <v>vis</v>
      </c>
      <c r="E56">
        <f>VLOOKUP(C56,Active!C$21:E$965,3,FALSE)</f>
        <v>15620.003507797352</v>
      </c>
      <c r="F56" s="2" t="s">
        <v>77</v>
      </c>
      <c r="G56" t="str">
        <f t="shared" si="10"/>
        <v>53339.7475</v>
      </c>
      <c r="H56" s="22">
        <f t="shared" si="11"/>
        <v>15620</v>
      </c>
      <c r="I56" s="65" t="s">
        <v>236</v>
      </c>
      <c r="J56" s="66" t="s">
        <v>237</v>
      </c>
      <c r="K56" s="65">
        <v>15620</v>
      </c>
      <c r="L56" s="65" t="s">
        <v>238</v>
      </c>
      <c r="M56" s="66" t="s">
        <v>239</v>
      </c>
      <c r="N56" s="66" t="s">
        <v>77</v>
      </c>
      <c r="O56" s="67" t="s">
        <v>240</v>
      </c>
      <c r="P56" s="67" t="s">
        <v>241</v>
      </c>
    </row>
    <row r="57" spans="1:16" ht="12.75" customHeight="1" x14ac:dyDescent="0.2">
      <c r="A57" s="22" t="str">
        <f t="shared" si="6"/>
        <v>BAVM 173 </v>
      </c>
      <c r="B57" s="2" t="str">
        <f t="shared" si="7"/>
        <v>I</v>
      </c>
      <c r="C57" s="22">
        <f t="shared" si="8"/>
        <v>53387.290800000002</v>
      </c>
      <c r="D57" t="str">
        <f t="shared" si="9"/>
        <v>vis</v>
      </c>
      <c r="E57">
        <f>VLOOKUP(C57,Active!C$21:E$965,3,FALSE)</f>
        <v>15651.002069470038</v>
      </c>
      <c r="F57" s="2" t="s">
        <v>77</v>
      </c>
      <c r="G57" t="str">
        <f t="shared" si="10"/>
        <v>53387.2908</v>
      </c>
      <c r="H57" s="22">
        <f t="shared" si="11"/>
        <v>15651</v>
      </c>
      <c r="I57" s="65" t="s">
        <v>242</v>
      </c>
      <c r="J57" s="66" t="s">
        <v>243</v>
      </c>
      <c r="K57" s="65">
        <v>15651</v>
      </c>
      <c r="L57" s="65" t="s">
        <v>226</v>
      </c>
      <c r="M57" s="66" t="s">
        <v>227</v>
      </c>
      <c r="N57" s="66" t="s">
        <v>244</v>
      </c>
      <c r="O57" s="67" t="s">
        <v>245</v>
      </c>
      <c r="P57" s="68" t="s">
        <v>246</v>
      </c>
    </row>
    <row r="58" spans="1:16" ht="12.75" customHeight="1" x14ac:dyDescent="0.2">
      <c r="A58" s="22" t="str">
        <f t="shared" si="6"/>
        <v> JAAVSO 40;975 </v>
      </c>
      <c r="B58" s="2" t="str">
        <f t="shared" si="7"/>
        <v>I</v>
      </c>
      <c r="C58" s="22">
        <f t="shared" si="8"/>
        <v>54095.8632</v>
      </c>
      <c r="D58" t="str">
        <f t="shared" si="9"/>
        <v>vis</v>
      </c>
      <c r="E58">
        <f>VLOOKUP(C58,Active!C$21:E$965,3,FALSE)</f>
        <v>16112.996193583471</v>
      </c>
      <c r="F58" s="2" t="s">
        <v>77</v>
      </c>
      <c r="G58" t="str">
        <f t="shared" si="10"/>
        <v>54095.8632</v>
      </c>
      <c r="H58" s="22">
        <f t="shared" si="11"/>
        <v>16113</v>
      </c>
      <c r="I58" s="65" t="s">
        <v>247</v>
      </c>
      <c r="J58" s="66" t="s">
        <v>248</v>
      </c>
      <c r="K58" s="65" t="s">
        <v>249</v>
      </c>
      <c r="L58" s="65" t="s">
        <v>250</v>
      </c>
      <c r="M58" s="66" t="s">
        <v>239</v>
      </c>
      <c r="N58" s="66" t="s">
        <v>77</v>
      </c>
      <c r="O58" s="67" t="s">
        <v>251</v>
      </c>
      <c r="P58" s="67" t="s">
        <v>241</v>
      </c>
    </row>
    <row r="59" spans="1:16" ht="12.75" customHeight="1" x14ac:dyDescent="0.2">
      <c r="A59" s="22" t="str">
        <f t="shared" si="6"/>
        <v> JAAVSO 40;975 </v>
      </c>
      <c r="B59" s="2" t="str">
        <f t="shared" si="7"/>
        <v>I</v>
      </c>
      <c r="C59" s="22">
        <f t="shared" si="8"/>
        <v>54115.806400000001</v>
      </c>
      <c r="D59" t="str">
        <f t="shared" si="9"/>
        <v>vis</v>
      </c>
      <c r="E59">
        <f>VLOOKUP(C59,Active!C$21:E$965,3,FALSE)</f>
        <v>16125.999298440533</v>
      </c>
      <c r="F59" s="2" t="s">
        <v>77</v>
      </c>
      <c r="G59" t="str">
        <f t="shared" si="10"/>
        <v>54115.8064</v>
      </c>
      <c r="H59" s="22">
        <f t="shared" si="11"/>
        <v>16126</v>
      </c>
      <c r="I59" s="65" t="s">
        <v>252</v>
      </c>
      <c r="J59" s="66" t="s">
        <v>253</v>
      </c>
      <c r="K59" s="65" t="s">
        <v>254</v>
      </c>
      <c r="L59" s="65" t="s">
        <v>255</v>
      </c>
      <c r="M59" s="66" t="s">
        <v>239</v>
      </c>
      <c r="N59" s="66" t="s">
        <v>77</v>
      </c>
      <c r="O59" s="67" t="s">
        <v>251</v>
      </c>
      <c r="P59" s="67" t="s">
        <v>241</v>
      </c>
    </row>
    <row r="60" spans="1:16" ht="12.75" customHeight="1" x14ac:dyDescent="0.2">
      <c r="A60" s="22" t="str">
        <f t="shared" si="6"/>
        <v>BAVM 209 </v>
      </c>
      <c r="B60" s="2" t="str">
        <f t="shared" si="7"/>
        <v>I</v>
      </c>
      <c r="C60" s="22">
        <f t="shared" si="8"/>
        <v>54784.507899999997</v>
      </c>
      <c r="D60" t="str">
        <f t="shared" si="9"/>
        <v>vis</v>
      </c>
      <c r="E60">
        <f>VLOOKUP(C60,Active!C$21:E$965,3,FALSE)</f>
        <v>16561.997318947451</v>
      </c>
      <c r="F60" s="2" t="s">
        <v>77</v>
      </c>
      <c r="G60" t="str">
        <f t="shared" si="10"/>
        <v>54784.5079</v>
      </c>
      <c r="H60" s="22">
        <f t="shared" si="11"/>
        <v>16562</v>
      </c>
      <c r="I60" s="65" t="s">
        <v>256</v>
      </c>
      <c r="J60" s="66" t="s">
        <v>257</v>
      </c>
      <c r="K60" s="65" t="s">
        <v>258</v>
      </c>
      <c r="L60" s="65" t="s">
        <v>259</v>
      </c>
      <c r="M60" s="66" t="s">
        <v>239</v>
      </c>
      <c r="N60" s="66" t="s">
        <v>260</v>
      </c>
      <c r="O60" s="67" t="s">
        <v>261</v>
      </c>
      <c r="P60" s="68" t="s">
        <v>262</v>
      </c>
    </row>
    <row r="61" spans="1:16" ht="12.75" customHeight="1" x14ac:dyDescent="0.2">
      <c r="A61" s="22" t="str">
        <f t="shared" si="6"/>
        <v>IBVS 5960 </v>
      </c>
      <c r="B61" s="2" t="str">
        <f t="shared" si="7"/>
        <v>I</v>
      </c>
      <c r="C61" s="22">
        <f t="shared" si="8"/>
        <v>55543.694499999998</v>
      </c>
      <c r="D61" t="str">
        <f t="shared" si="9"/>
        <v>vis</v>
      </c>
      <c r="E61">
        <f>VLOOKUP(C61,Active!C$21:E$965,3,FALSE)</f>
        <v>17056.99225285351</v>
      </c>
      <c r="F61" s="2" t="s">
        <v>77</v>
      </c>
      <c r="G61" t="str">
        <f t="shared" si="10"/>
        <v>55543.6945</v>
      </c>
      <c r="H61" s="22">
        <f t="shared" si="11"/>
        <v>17057</v>
      </c>
      <c r="I61" s="65" t="s">
        <v>263</v>
      </c>
      <c r="J61" s="66" t="s">
        <v>264</v>
      </c>
      <c r="K61" s="65" t="s">
        <v>265</v>
      </c>
      <c r="L61" s="65" t="s">
        <v>266</v>
      </c>
      <c r="M61" s="66" t="s">
        <v>239</v>
      </c>
      <c r="N61" s="66" t="s">
        <v>77</v>
      </c>
      <c r="O61" s="67" t="s">
        <v>214</v>
      </c>
      <c r="P61" s="68" t="s">
        <v>267</v>
      </c>
    </row>
    <row r="62" spans="1:16" ht="12.75" customHeight="1" x14ac:dyDescent="0.2">
      <c r="A62" s="22" t="str">
        <f t="shared" si="6"/>
        <v>IBVS 6011 </v>
      </c>
      <c r="B62" s="2" t="str">
        <f t="shared" si="7"/>
        <v>I</v>
      </c>
      <c r="C62" s="22">
        <f t="shared" si="8"/>
        <v>55845.823799999998</v>
      </c>
      <c r="D62" t="str">
        <f t="shared" si="9"/>
        <v>vis</v>
      </c>
      <c r="E62">
        <f>VLOOKUP(C62,Active!C$21:E$965,3,FALSE)</f>
        <v>17253.982654007301</v>
      </c>
      <c r="F62" s="2" t="s">
        <v>77</v>
      </c>
      <c r="G62" t="str">
        <f t="shared" si="10"/>
        <v>55845.8238</v>
      </c>
      <c r="H62" s="22">
        <f t="shared" si="11"/>
        <v>17254</v>
      </c>
      <c r="I62" s="65" t="s">
        <v>268</v>
      </c>
      <c r="J62" s="66" t="s">
        <v>269</v>
      </c>
      <c r="K62" s="65" t="s">
        <v>270</v>
      </c>
      <c r="L62" s="65" t="s">
        <v>271</v>
      </c>
      <c r="M62" s="66" t="s">
        <v>239</v>
      </c>
      <c r="N62" s="66" t="s">
        <v>77</v>
      </c>
      <c r="O62" s="67" t="s">
        <v>214</v>
      </c>
      <c r="P62" s="68" t="s">
        <v>272</v>
      </c>
    </row>
    <row r="63" spans="1:16" ht="12.75" customHeight="1" x14ac:dyDescent="0.2">
      <c r="A63" s="22" t="str">
        <f t="shared" si="6"/>
        <v>BAVM 232 </v>
      </c>
      <c r="B63" s="2" t="str">
        <f t="shared" si="7"/>
        <v>I</v>
      </c>
      <c r="C63" s="22">
        <f t="shared" si="8"/>
        <v>56172.512999999999</v>
      </c>
      <c r="D63" t="str">
        <f t="shared" si="9"/>
        <v>vis</v>
      </c>
      <c r="E63">
        <f>VLOOKUP(C63,Active!C$21:E$965,3,FALSE)</f>
        <v>17466.986280469915</v>
      </c>
      <c r="F63" s="2" t="s">
        <v>77</v>
      </c>
      <c r="G63" t="str">
        <f t="shared" si="10"/>
        <v>56172.5130</v>
      </c>
      <c r="H63" s="22">
        <f t="shared" si="11"/>
        <v>17467</v>
      </c>
      <c r="I63" s="65" t="s">
        <v>273</v>
      </c>
      <c r="J63" s="66" t="s">
        <v>274</v>
      </c>
      <c r="K63" s="65" t="s">
        <v>275</v>
      </c>
      <c r="L63" s="65" t="s">
        <v>276</v>
      </c>
      <c r="M63" s="66" t="s">
        <v>239</v>
      </c>
      <c r="N63" s="66" t="s">
        <v>77</v>
      </c>
      <c r="O63" s="67" t="s">
        <v>277</v>
      </c>
      <c r="P63" s="68" t="s">
        <v>278</v>
      </c>
    </row>
    <row r="64" spans="1:16" ht="12.75" customHeight="1" x14ac:dyDescent="0.2">
      <c r="A64" s="22" t="str">
        <f t="shared" si="6"/>
        <v>IBVS 6042 </v>
      </c>
      <c r="B64" s="2" t="str">
        <f t="shared" si="7"/>
        <v>I</v>
      </c>
      <c r="C64" s="22">
        <f t="shared" si="8"/>
        <v>56210.855600000003</v>
      </c>
      <c r="D64" t="str">
        <f t="shared" si="9"/>
        <v>vis</v>
      </c>
      <c r="E64">
        <f>VLOOKUP(C64,Active!C$21:E$965,3,FALSE)</f>
        <v>17491.9859218661</v>
      </c>
      <c r="F64" s="2" t="s">
        <v>77</v>
      </c>
      <c r="G64" t="str">
        <f t="shared" si="10"/>
        <v>56210.8556</v>
      </c>
      <c r="H64" s="22">
        <f t="shared" si="11"/>
        <v>17492</v>
      </c>
      <c r="I64" s="65" t="s">
        <v>279</v>
      </c>
      <c r="J64" s="66" t="s">
        <v>280</v>
      </c>
      <c r="K64" s="65" t="s">
        <v>281</v>
      </c>
      <c r="L64" s="65" t="s">
        <v>282</v>
      </c>
      <c r="M64" s="66" t="s">
        <v>239</v>
      </c>
      <c r="N64" s="66" t="s">
        <v>77</v>
      </c>
      <c r="O64" s="67" t="s">
        <v>214</v>
      </c>
      <c r="P64" s="68" t="s">
        <v>283</v>
      </c>
    </row>
    <row r="65" spans="1:16" ht="12.75" customHeight="1" x14ac:dyDescent="0.2">
      <c r="A65" s="22" t="str">
        <f t="shared" si="6"/>
        <v>BAVM 234 </v>
      </c>
      <c r="B65" s="2" t="str">
        <f t="shared" si="7"/>
        <v>I</v>
      </c>
      <c r="C65" s="22">
        <f t="shared" si="8"/>
        <v>56597.347999999998</v>
      </c>
      <c r="D65" t="str">
        <f t="shared" si="9"/>
        <v>vis</v>
      </c>
      <c r="E65">
        <f>VLOOKUP(C65,Active!C$21:E$965,3,FALSE)</f>
        <v>17743.981649916608</v>
      </c>
      <c r="F65" s="2" t="s">
        <v>77</v>
      </c>
      <c r="G65" t="str">
        <f t="shared" si="10"/>
        <v>56597.348</v>
      </c>
      <c r="H65" s="22">
        <f t="shared" si="11"/>
        <v>17744</v>
      </c>
      <c r="I65" s="65" t="s">
        <v>284</v>
      </c>
      <c r="J65" s="66" t="s">
        <v>285</v>
      </c>
      <c r="K65" s="65" t="s">
        <v>286</v>
      </c>
      <c r="L65" s="65" t="s">
        <v>197</v>
      </c>
      <c r="M65" s="66" t="s">
        <v>239</v>
      </c>
      <c r="N65" s="66" t="s">
        <v>287</v>
      </c>
      <c r="O65" s="67" t="s">
        <v>288</v>
      </c>
      <c r="P65" s="68" t="s">
        <v>289</v>
      </c>
    </row>
    <row r="66" spans="1:16" ht="12.75" customHeight="1" x14ac:dyDescent="0.2">
      <c r="A66" s="22" t="str">
        <f t="shared" si="6"/>
        <v> JAAVSO 42;426 </v>
      </c>
      <c r="B66" s="2" t="str">
        <f t="shared" si="7"/>
        <v>I</v>
      </c>
      <c r="C66" s="22">
        <f t="shared" si="8"/>
        <v>56609.6175</v>
      </c>
      <c r="D66" t="str">
        <f t="shared" si="9"/>
        <v>vis</v>
      </c>
      <c r="E66">
        <f>VLOOKUP(C66,Active!C$21:E$965,3,FALSE)</f>
        <v>17751.981449098472</v>
      </c>
      <c r="F66" s="2" t="s">
        <v>77</v>
      </c>
      <c r="G66" t="str">
        <f t="shared" si="10"/>
        <v>56609.6175</v>
      </c>
      <c r="H66" s="22">
        <f t="shared" si="11"/>
        <v>17752</v>
      </c>
      <c r="I66" s="65" t="s">
        <v>290</v>
      </c>
      <c r="J66" s="66" t="s">
        <v>291</v>
      </c>
      <c r="K66" s="65" t="s">
        <v>292</v>
      </c>
      <c r="L66" s="65" t="s">
        <v>293</v>
      </c>
      <c r="M66" s="66" t="s">
        <v>239</v>
      </c>
      <c r="N66" s="66" t="s">
        <v>77</v>
      </c>
      <c r="O66" s="67" t="s">
        <v>294</v>
      </c>
      <c r="P66" s="67" t="s">
        <v>295</v>
      </c>
    </row>
    <row r="67" spans="1:16" ht="12.75" customHeight="1" x14ac:dyDescent="0.2">
      <c r="A67" s="22" t="str">
        <f t="shared" si="6"/>
        <v>BAVM 234 </v>
      </c>
      <c r="B67" s="2" t="str">
        <f t="shared" si="7"/>
        <v>I</v>
      </c>
      <c r="C67" s="22">
        <f t="shared" si="8"/>
        <v>56643.358999999997</v>
      </c>
      <c r="D67" t="str">
        <f t="shared" si="9"/>
        <v>vis</v>
      </c>
      <c r="E67">
        <f>VLOOKUP(C67,Active!C$21:E$965,3,FALSE)</f>
        <v>17773.981141351192</v>
      </c>
      <c r="F67" s="2" t="s">
        <v>77</v>
      </c>
      <c r="G67" t="str">
        <f t="shared" si="10"/>
        <v>56643.359</v>
      </c>
      <c r="H67" s="22">
        <f t="shared" si="11"/>
        <v>17774</v>
      </c>
      <c r="I67" s="65" t="s">
        <v>296</v>
      </c>
      <c r="J67" s="66" t="s">
        <v>297</v>
      </c>
      <c r="K67" s="65" t="s">
        <v>298</v>
      </c>
      <c r="L67" s="65" t="s">
        <v>299</v>
      </c>
      <c r="M67" s="66" t="s">
        <v>239</v>
      </c>
      <c r="N67" s="66" t="s">
        <v>244</v>
      </c>
      <c r="O67" s="67" t="s">
        <v>300</v>
      </c>
      <c r="P67" s="68" t="s">
        <v>289</v>
      </c>
    </row>
    <row r="68" spans="1:16" ht="12.75" customHeight="1" x14ac:dyDescent="0.2">
      <c r="A68" s="22" t="str">
        <f t="shared" si="6"/>
        <v> VB 7.72 </v>
      </c>
      <c r="B68" s="2" t="str">
        <f t="shared" si="7"/>
        <v>I</v>
      </c>
      <c r="C68" s="22">
        <f t="shared" si="8"/>
        <v>17292.536</v>
      </c>
      <c r="D68" t="str">
        <f t="shared" si="9"/>
        <v>vis</v>
      </c>
      <c r="E68">
        <f>VLOOKUP(C68,Active!C$21:E$965,3,FALSE)</f>
        <v>-7883.0286504890701</v>
      </c>
      <c r="F68" s="2" t="s">
        <v>77</v>
      </c>
      <c r="G68" t="str">
        <f t="shared" si="10"/>
        <v>17292.536</v>
      </c>
      <c r="H68" s="22">
        <f t="shared" si="11"/>
        <v>-7883</v>
      </c>
      <c r="I68" s="65" t="s">
        <v>301</v>
      </c>
      <c r="J68" s="66" t="s">
        <v>302</v>
      </c>
      <c r="K68" s="65">
        <v>-7883</v>
      </c>
      <c r="L68" s="65" t="s">
        <v>303</v>
      </c>
      <c r="M68" s="66" t="s">
        <v>93</v>
      </c>
      <c r="N68" s="66"/>
      <c r="O68" s="67" t="s">
        <v>94</v>
      </c>
      <c r="P68" s="67" t="s">
        <v>46</v>
      </c>
    </row>
    <row r="69" spans="1:16" ht="12.75" customHeight="1" x14ac:dyDescent="0.2">
      <c r="A69" s="22" t="str">
        <f t="shared" si="6"/>
        <v> KVB 25.8 </v>
      </c>
      <c r="B69" s="2" t="str">
        <f t="shared" si="7"/>
        <v>I</v>
      </c>
      <c r="C69" s="22">
        <f t="shared" si="8"/>
        <v>26352.321</v>
      </c>
      <c r="D69" t="str">
        <f t="shared" si="9"/>
        <v>vis</v>
      </c>
      <c r="E69">
        <f>VLOOKUP(C69,Active!C$21:E$965,3,FALSE)</f>
        <v>-1975.9859322982068</v>
      </c>
      <c r="F69" s="2" t="s">
        <v>77</v>
      </c>
      <c r="G69" t="str">
        <f t="shared" si="10"/>
        <v>26352.321</v>
      </c>
      <c r="H69" s="22">
        <f t="shared" si="11"/>
        <v>-1976</v>
      </c>
      <c r="I69" s="65" t="s">
        <v>304</v>
      </c>
      <c r="J69" s="66" t="s">
        <v>305</v>
      </c>
      <c r="K69" s="65">
        <v>-1976</v>
      </c>
      <c r="L69" s="65" t="s">
        <v>306</v>
      </c>
      <c r="M69" s="66" t="s">
        <v>93</v>
      </c>
      <c r="N69" s="66"/>
      <c r="O69" s="67" t="s">
        <v>307</v>
      </c>
      <c r="P69" s="67" t="s">
        <v>47</v>
      </c>
    </row>
    <row r="70" spans="1:16" ht="12.75" customHeight="1" x14ac:dyDescent="0.2">
      <c r="A70" s="22" t="str">
        <f t="shared" si="6"/>
        <v> KVB 25.8 </v>
      </c>
      <c r="B70" s="2" t="str">
        <f t="shared" si="7"/>
        <v>I</v>
      </c>
      <c r="C70" s="22">
        <f t="shared" si="8"/>
        <v>26355.293000000001</v>
      </c>
      <c r="D70" t="str">
        <f t="shared" si="9"/>
        <v>vis</v>
      </c>
      <c r="E70">
        <f>VLOOKUP(C70,Active!C$21:E$965,3,FALSE)</f>
        <v>-1974.0481676648878</v>
      </c>
      <c r="F70" s="2" t="s">
        <v>77</v>
      </c>
      <c r="G70" t="str">
        <f t="shared" si="10"/>
        <v>26355.293</v>
      </c>
      <c r="H70" s="22">
        <f t="shared" si="11"/>
        <v>-1974</v>
      </c>
      <c r="I70" s="65" t="s">
        <v>308</v>
      </c>
      <c r="J70" s="66" t="s">
        <v>309</v>
      </c>
      <c r="K70" s="65">
        <v>-1974</v>
      </c>
      <c r="L70" s="65" t="s">
        <v>310</v>
      </c>
      <c r="M70" s="66" t="s">
        <v>93</v>
      </c>
      <c r="N70" s="66"/>
      <c r="O70" s="67" t="s">
        <v>307</v>
      </c>
      <c r="P70" s="67" t="s">
        <v>47</v>
      </c>
    </row>
    <row r="71" spans="1:16" ht="12.75" customHeight="1" x14ac:dyDescent="0.2">
      <c r="A71" s="22" t="str">
        <f t="shared" si="6"/>
        <v> KVB 25.8 </v>
      </c>
      <c r="B71" s="2" t="str">
        <f t="shared" si="7"/>
        <v>I</v>
      </c>
      <c r="C71" s="22">
        <f t="shared" si="8"/>
        <v>26714.221000000001</v>
      </c>
      <c r="D71" t="str">
        <f t="shared" si="9"/>
        <v>vis</v>
      </c>
      <c r="E71">
        <f>VLOOKUP(C71,Active!C$21:E$965,3,FALSE)</f>
        <v>-1740.02461978215</v>
      </c>
      <c r="F71" s="2" t="s">
        <v>77</v>
      </c>
      <c r="G71" t="str">
        <f t="shared" si="10"/>
        <v>26714.221</v>
      </c>
      <c r="H71" s="22">
        <f t="shared" si="11"/>
        <v>-1740</v>
      </c>
      <c r="I71" s="65" t="s">
        <v>311</v>
      </c>
      <c r="J71" s="66" t="s">
        <v>312</v>
      </c>
      <c r="K71" s="65">
        <v>-1740</v>
      </c>
      <c r="L71" s="65" t="s">
        <v>313</v>
      </c>
      <c r="M71" s="66" t="s">
        <v>93</v>
      </c>
      <c r="N71" s="66"/>
      <c r="O71" s="67" t="s">
        <v>307</v>
      </c>
      <c r="P71" s="67" t="s">
        <v>47</v>
      </c>
    </row>
    <row r="72" spans="1:16" ht="12.75" customHeight="1" x14ac:dyDescent="0.2">
      <c r="A72" s="22" t="str">
        <f t="shared" si="6"/>
        <v> KVB 25.8 </v>
      </c>
      <c r="B72" s="2" t="str">
        <f t="shared" si="7"/>
        <v>I</v>
      </c>
      <c r="C72" s="22">
        <f t="shared" si="8"/>
        <v>27016.420999999998</v>
      </c>
      <c r="D72" t="str">
        <f t="shared" si="9"/>
        <v>vis</v>
      </c>
      <c r="E72">
        <f>VLOOKUP(C72,Active!C$21:E$965,3,FALSE)</f>
        <v>-1542.9881217375207</v>
      </c>
      <c r="F72" s="2" t="s">
        <v>77</v>
      </c>
      <c r="G72" t="str">
        <f t="shared" si="10"/>
        <v>27016.421</v>
      </c>
      <c r="H72" s="22">
        <f t="shared" si="11"/>
        <v>-1543</v>
      </c>
      <c r="I72" s="65" t="s">
        <v>314</v>
      </c>
      <c r="J72" s="66" t="s">
        <v>315</v>
      </c>
      <c r="K72" s="65">
        <v>-1543</v>
      </c>
      <c r="L72" s="65" t="s">
        <v>316</v>
      </c>
      <c r="M72" s="66" t="s">
        <v>93</v>
      </c>
      <c r="N72" s="66"/>
      <c r="O72" s="67" t="s">
        <v>307</v>
      </c>
      <c r="P72" s="67" t="s">
        <v>47</v>
      </c>
    </row>
    <row r="73" spans="1:16" ht="12.75" customHeight="1" x14ac:dyDescent="0.2">
      <c r="A73" s="22" t="str">
        <f t="shared" si="6"/>
        <v> KVB 25.8 </v>
      </c>
      <c r="B73" s="2" t="str">
        <f t="shared" si="7"/>
        <v>I</v>
      </c>
      <c r="C73" s="22">
        <f t="shared" si="8"/>
        <v>27016.438999999998</v>
      </c>
      <c r="D73" t="str">
        <f t="shared" si="9"/>
        <v>vis</v>
      </c>
      <c r="E73">
        <f>VLOOKUP(C73,Active!C$21:E$965,3,FALSE)</f>
        <v>-1542.9763856125544</v>
      </c>
      <c r="F73" s="2" t="s">
        <v>77</v>
      </c>
      <c r="G73" t="str">
        <f t="shared" si="10"/>
        <v>27016.439</v>
      </c>
      <c r="H73" s="22">
        <f t="shared" si="11"/>
        <v>-1543</v>
      </c>
      <c r="I73" s="65" t="s">
        <v>317</v>
      </c>
      <c r="J73" s="66" t="s">
        <v>318</v>
      </c>
      <c r="K73" s="65">
        <v>-1543</v>
      </c>
      <c r="L73" s="65" t="s">
        <v>319</v>
      </c>
      <c r="M73" s="66" t="s">
        <v>93</v>
      </c>
      <c r="N73" s="66"/>
      <c r="O73" s="67" t="s">
        <v>307</v>
      </c>
      <c r="P73" s="67" t="s">
        <v>47</v>
      </c>
    </row>
    <row r="74" spans="1:16" ht="12.75" customHeight="1" x14ac:dyDescent="0.2">
      <c r="A74" s="22" t="str">
        <f t="shared" si="6"/>
        <v> KVB 25.8 </v>
      </c>
      <c r="B74" s="2" t="str">
        <f t="shared" si="7"/>
        <v>I</v>
      </c>
      <c r="C74" s="22">
        <f t="shared" si="8"/>
        <v>27030.207999999999</v>
      </c>
      <c r="D74" t="str">
        <f t="shared" si="9"/>
        <v>vis</v>
      </c>
      <c r="E74">
        <f>VLOOKUP(C74,Active!C$21:E$965,3,FALSE)</f>
        <v>-1533.9989020203091</v>
      </c>
      <c r="F74" s="2" t="s">
        <v>77</v>
      </c>
      <c r="G74" t="str">
        <f t="shared" si="10"/>
        <v>27030.208</v>
      </c>
      <c r="H74" s="22">
        <f t="shared" si="11"/>
        <v>-1534</v>
      </c>
      <c r="I74" s="65" t="s">
        <v>320</v>
      </c>
      <c r="J74" s="66" t="s">
        <v>321</v>
      </c>
      <c r="K74" s="65">
        <v>-1534</v>
      </c>
      <c r="L74" s="65" t="s">
        <v>322</v>
      </c>
      <c r="M74" s="66" t="s">
        <v>93</v>
      </c>
      <c r="N74" s="66"/>
      <c r="O74" s="67" t="s">
        <v>307</v>
      </c>
      <c r="P74" s="67" t="s">
        <v>47</v>
      </c>
    </row>
    <row r="75" spans="1:16" ht="12.75" customHeight="1" x14ac:dyDescent="0.2">
      <c r="A75" s="22" t="str">
        <f t="shared" ref="A75:A106" si="12">P75</f>
        <v> KVB 25.8 </v>
      </c>
      <c r="B75" s="2" t="str">
        <f t="shared" ref="B75:B106" si="13">IF(H75=INT(H75),"I","II")</f>
        <v>I</v>
      </c>
      <c r="C75" s="22">
        <f t="shared" ref="C75:C106" si="14">1*G75</f>
        <v>27030.223999999998</v>
      </c>
      <c r="D75" t="str">
        <f t="shared" ref="D75:D106" si="15">VLOOKUP(F75,I$1:J$5,2,FALSE)</f>
        <v>vis</v>
      </c>
      <c r="E75">
        <f>VLOOKUP(C75,Active!C$21:E$965,3,FALSE)</f>
        <v>-1533.9884699092281</v>
      </c>
      <c r="F75" s="2" t="s">
        <v>77</v>
      </c>
      <c r="G75" t="str">
        <f t="shared" ref="G75:G106" si="16">MID(I75,3,LEN(I75)-3)</f>
        <v>27030.224</v>
      </c>
      <c r="H75" s="22">
        <f t="shared" ref="H75:H106" si="17">1*K75</f>
        <v>-1534</v>
      </c>
      <c r="I75" s="65" t="s">
        <v>323</v>
      </c>
      <c r="J75" s="66" t="s">
        <v>324</v>
      </c>
      <c r="K75" s="65">
        <v>-1534</v>
      </c>
      <c r="L75" s="65" t="s">
        <v>316</v>
      </c>
      <c r="M75" s="66" t="s">
        <v>93</v>
      </c>
      <c r="N75" s="66"/>
      <c r="O75" s="67" t="s">
        <v>307</v>
      </c>
      <c r="P75" s="67" t="s">
        <v>47</v>
      </c>
    </row>
    <row r="76" spans="1:16" ht="12.75" customHeight="1" x14ac:dyDescent="0.2">
      <c r="A76" s="22" t="str">
        <f t="shared" si="12"/>
        <v> KVB 25.8 </v>
      </c>
      <c r="B76" s="2" t="str">
        <f t="shared" si="13"/>
        <v>I</v>
      </c>
      <c r="C76" s="22">
        <f t="shared" si="14"/>
        <v>27033.243999999999</v>
      </c>
      <c r="D76" t="str">
        <f t="shared" si="15"/>
        <v>vis</v>
      </c>
      <c r="E76">
        <f>VLOOKUP(C76,Active!C$21:E$965,3,FALSE)</f>
        <v>-1532.0194089426668</v>
      </c>
      <c r="F76" s="2" t="s">
        <v>77</v>
      </c>
      <c r="G76" t="str">
        <f t="shared" si="16"/>
        <v>27033.244</v>
      </c>
      <c r="H76" s="22">
        <f t="shared" si="17"/>
        <v>-1532</v>
      </c>
      <c r="I76" s="65" t="s">
        <v>325</v>
      </c>
      <c r="J76" s="66" t="s">
        <v>326</v>
      </c>
      <c r="K76" s="65">
        <v>-1532</v>
      </c>
      <c r="L76" s="65" t="s">
        <v>115</v>
      </c>
      <c r="M76" s="66" t="s">
        <v>93</v>
      </c>
      <c r="N76" s="66"/>
      <c r="O76" s="67" t="s">
        <v>307</v>
      </c>
      <c r="P76" s="67" t="s">
        <v>47</v>
      </c>
    </row>
    <row r="77" spans="1:16" ht="12.75" customHeight="1" x14ac:dyDescent="0.2">
      <c r="A77" s="22" t="str">
        <f t="shared" si="12"/>
        <v> KVB 25.8 </v>
      </c>
      <c r="B77" s="2" t="str">
        <f t="shared" si="13"/>
        <v>I</v>
      </c>
      <c r="C77" s="22">
        <f t="shared" si="14"/>
        <v>27315.524000000001</v>
      </c>
      <c r="D77" t="str">
        <f t="shared" si="15"/>
        <v>vis</v>
      </c>
      <c r="E77">
        <f>VLOOKUP(C77,Active!C$21:E$965,3,FALSE)</f>
        <v>-1347.9708891940268</v>
      </c>
      <c r="F77" s="2" t="s">
        <v>77</v>
      </c>
      <c r="G77" t="str">
        <f t="shared" si="16"/>
        <v>27315.524</v>
      </c>
      <c r="H77" s="22">
        <f t="shared" si="17"/>
        <v>-1348</v>
      </c>
      <c r="I77" s="65" t="s">
        <v>327</v>
      </c>
      <c r="J77" s="66" t="s">
        <v>328</v>
      </c>
      <c r="K77" s="65">
        <v>-1348</v>
      </c>
      <c r="L77" s="65" t="s">
        <v>329</v>
      </c>
      <c r="M77" s="66" t="s">
        <v>93</v>
      </c>
      <c r="N77" s="66"/>
      <c r="O77" s="67" t="s">
        <v>307</v>
      </c>
      <c r="P77" s="67" t="s">
        <v>47</v>
      </c>
    </row>
    <row r="78" spans="1:16" ht="12.75" customHeight="1" x14ac:dyDescent="0.2">
      <c r="A78" s="22" t="str">
        <f t="shared" si="12"/>
        <v> KVB 25.8 </v>
      </c>
      <c r="B78" s="2" t="str">
        <f t="shared" si="13"/>
        <v>I</v>
      </c>
      <c r="C78" s="22">
        <f t="shared" si="14"/>
        <v>27398.409</v>
      </c>
      <c r="D78" t="str">
        <f t="shared" si="15"/>
        <v>vis</v>
      </c>
      <c r="E78">
        <f>VLOOKUP(C78,Active!C$21:E$965,3,FALSE)</f>
        <v>-1293.9292937591197</v>
      </c>
      <c r="F78" s="2" t="s">
        <v>77</v>
      </c>
      <c r="G78" t="str">
        <f t="shared" si="16"/>
        <v>27398.409</v>
      </c>
      <c r="H78" s="22">
        <f t="shared" si="17"/>
        <v>-1294</v>
      </c>
      <c r="I78" s="65" t="s">
        <v>330</v>
      </c>
      <c r="J78" s="66" t="s">
        <v>331</v>
      </c>
      <c r="K78" s="65">
        <v>-1294</v>
      </c>
      <c r="L78" s="65" t="s">
        <v>332</v>
      </c>
      <c r="M78" s="66" t="s">
        <v>93</v>
      </c>
      <c r="N78" s="66"/>
      <c r="O78" s="67" t="s">
        <v>307</v>
      </c>
      <c r="P78" s="67" t="s">
        <v>47</v>
      </c>
    </row>
    <row r="79" spans="1:16" ht="12.75" customHeight="1" x14ac:dyDescent="0.2">
      <c r="A79" s="22" t="str">
        <f t="shared" si="12"/>
        <v> KVB 25.8 </v>
      </c>
      <c r="B79" s="2" t="str">
        <f t="shared" si="13"/>
        <v>I</v>
      </c>
      <c r="C79" s="22">
        <f t="shared" si="14"/>
        <v>28835.402999999998</v>
      </c>
      <c r="D79" t="str">
        <f t="shared" si="15"/>
        <v>vis</v>
      </c>
      <c r="E79">
        <f>VLOOKUP(C79,Active!C$21:E$965,3,FALSE)</f>
        <v>-356.99922932779435</v>
      </c>
      <c r="F79" s="2" t="s">
        <v>77</v>
      </c>
      <c r="G79" t="str">
        <f t="shared" si="16"/>
        <v>28835.403</v>
      </c>
      <c r="H79" s="22">
        <f t="shared" si="17"/>
        <v>-357</v>
      </c>
      <c r="I79" s="65" t="s">
        <v>333</v>
      </c>
      <c r="J79" s="66" t="s">
        <v>334</v>
      </c>
      <c r="K79" s="65">
        <v>-357</v>
      </c>
      <c r="L79" s="65" t="s">
        <v>335</v>
      </c>
      <c r="M79" s="66" t="s">
        <v>93</v>
      </c>
      <c r="N79" s="66"/>
      <c r="O79" s="67" t="s">
        <v>307</v>
      </c>
      <c r="P79" s="67" t="s">
        <v>47</v>
      </c>
    </row>
    <row r="80" spans="1:16" ht="12.75" customHeight="1" x14ac:dyDescent="0.2">
      <c r="A80" s="22" t="str">
        <f t="shared" si="12"/>
        <v> KVB 25.8 </v>
      </c>
      <c r="B80" s="2" t="str">
        <f t="shared" si="13"/>
        <v>I</v>
      </c>
      <c r="C80" s="22">
        <f t="shared" si="14"/>
        <v>29111.538</v>
      </c>
      <c r="D80" t="str">
        <f t="shared" si="15"/>
        <v>vis</v>
      </c>
      <c r="E80">
        <f>VLOOKUP(C80,Active!C$21:E$965,3,FALSE)</f>
        <v>-176.9572922412469</v>
      </c>
      <c r="F80" s="2" t="s">
        <v>77</v>
      </c>
      <c r="G80" t="str">
        <f t="shared" si="16"/>
        <v>29111.538</v>
      </c>
      <c r="H80" s="22">
        <f t="shared" si="17"/>
        <v>-177</v>
      </c>
      <c r="I80" s="65" t="s">
        <v>336</v>
      </c>
      <c r="J80" s="66" t="s">
        <v>337</v>
      </c>
      <c r="K80" s="65">
        <v>-177</v>
      </c>
      <c r="L80" s="65" t="s">
        <v>338</v>
      </c>
      <c r="M80" s="66" t="s">
        <v>93</v>
      </c>
      <c r="N80" s="66"/>
      <c r="O80" s="67" t="s">
        <v>307</v>
      </c>
      <c r="P80" s="67" t="s">
        <v>47</v>
      </c>
    </row>
    <row r="81" spans="1:16" ht="12.75" customHeight="1" x14ac:dyDescent="0.2">
      <c r="A81" s="22" t="str">
        <f t="shared" si="12"/>
        <v> KVB 25.8 </v>
      </c>
      <c r="B81" s="2" t="str">
        <f t="shared" si="13"/>
        <v>I</v>
      </c>
      <c r="C81" s="22">
        <f t="shared" si="14"/>
        <v>29160.524000000001</v>
      </c>
      <c r="D81" t="str">
        <f t="shared" si="15"/>
        <v>vis</v>
      </c>
      <c r="E81">
        <f>VLOOKUP(C81,Active!C$21:E$965,3,FALSE)</f>
        <v>-145.01808015251606</v>
      </c>
      <c r="F81" s="2" t="s">
        <v>77</v>
      </c>
      <c r="G81" t="str">
        <f t="shared" si="16"/>
        <v>29160.524</v>
      </c>
      <c r="H81" s="22">
        <f t="shared" si="17"/>
        <v>-145</v>
      </c>
      <c r="I81" s="65" t="s">
        <v>339</v>
      </c>
      <c r="J81" s="66" t="s">
        <v>340</v>
      </c>
      <c r="K81" s="65">
        <v>-145</v>
      </c>
      <c r="L81" s="65" t="s">
        <v>197</v>
      </c>
      <c r="M81" s="66" t="s">
        <v>93</v>
      </c>
      <c r="N81" s="66"/>
      <c r="O81" s="67" t="s">
        <v>307</v>
      </c>
      <c r="P81" s="67" t="s">
        <v>47</v>
      </c>
    </row>
    <row r="82" spans="1:16" ht="12.75" customHeight="1" x14ac:dyDescent="0.2">
      <c r="A82" s="22" t="str">
        <f t="shared" si="12"/>
        <v> KVB 25.8 </v>
      </c>
      <c r="B82" s="2" t="str">
        <f t="shared" si="13"/>
        <v>I</v>
      </c>
      <c r="C82" s="22">
        <f t="shared" si="14"/>
        <v>29309.278999999999</v>
      </c>
      <c r="D82" t="str">
        <f t="shared" si="15"/>
        <v>vis</v>
      </c>
      <c r="E82">
        <f>VLOOKUP(C82,Active!C$21:E$965,3,FALSE)</f>
        <v>-48.028787410528651</v>
      </c>
      <c r="F82" s="2" t="s">
        <v>77</v>
      </c>
      <c r="G82" t="str">
        <f t="shared" si="16"/>
        <v>29309.279</v>
      </c>
      <c r="H82" s="22">
        <f t="shared" si="17"/>
        <v>-48</v>
      </c>
      <c r="I82" s="65" t="s">
        <v>341</v>
      </c>
      <c r="J82" s="66" t="s">
        <v>342</v>
      </c>
      <c r="K82" s="65">
        <v>-48</v>
      </c>
      <c r="L82" s="65" t="s">
        <v>303</v>
      </c>
      <c r="M82" s="66" t="s">
        <v>93</v>
      </c>
      <c r="N82" s="66"/>
      <c r="O82" s="67" t="s">
        <v>307</v>
      </c>
      <c r="P82" s="67" t="s">
        <v>47</v>
      </c>
    </row>
    <row r="83" spans="1:16" ht="12.75" customHeight="1" x14ac:dyDescent="0.2">
      <c r="A83" s="22" t="str">
        <f t="shared" si="12"/>
        <v> KVB 25.8 </v>
      </c>
      <c r="B83" s="2" t="str">
        <f t="shared" si="13"/>
        <v>I</v>
      </c>
      <c r="C83" s="22">
        <f t="shared" si="14"/>
        <v>29496.472000000002</v>
      </c>
      <c r="D83" t="str">
        <f t="shared" si="15"/>
        <v>vis</v>
      </c>
      <c r="E83">
        <f>VLOOKUP(C83,Active!C$21:E$965,3,FALSE)</f>
        <v>74.022348189965143</v>
      </c>
      <c r="F83" s="2" t="s">
        <v>77</v>
      </c>
      <c r="G83" t="str">
        <f t="shared" si="16"/>
        <v>29496.472</v>
      </c>
      <c r="H83" s="22">
        <f t="shared" si="17"/>
        <v>74</v>
      </c>
      <c r="I83" s="65" t="s">
        <v>343</v>
      </c>
      <c r="J83" s="66" t="s">
        <v>344</v>
      </c>
      <c r="K83" s="65">
        <v>74</v>
      </c>
      <c r="L83" s="65" t="s">
        <v>345</v>
      </c>
      <c r="M83" s="66" t="s">
        <v>93</v>
      </c>
      <c r="N83" s="66"/>
      <c r="O83" s="67" t="s">
        <v>307</v>
      </c>
      <c r="P83" s="67" t="s">
        <v>47</v>
      </c>
    </row>
    <row r="84" spans="1:16" ht="12.75" customHeight="1" x14ac:dyDescent="0.2">
      <c r="A84" s="22" t="str">
        <f t="shared" si="12"/>
        <v> KVB 25.8 </v>
      </c>
      <c r="B84" s="2" t="str">
        <f t="shared" si="13"/>
        <v>I</v>
      </c>
      <c r="C84" s="22">
        <f t="shared" si="14"/>
        <v>29499.518</v>
      </c>
      <c r="D84" t="str">
        <f t="shared" si="15"/>
        <v>vis</v>
      </c>
      <c r="E84">
        <f>VLOOKUP(C84,Active!C$21:E$965,3,FALSE)</f>
        <v>76.008361337032127</v>
      </c>
      <c r="F84" s="2" t="s">
        <v>77</v>
      </c>
      <c r="G84" t="str">
        <f t="shared" si="16"/>
        <v>29499.518</v>
      </c>
      <c r="H84" s="22">
        <f t="shared" si="17"/>
        <v>76</v>
      </c>
      <c r="I84" s="65" t="s">
        <v>346</v>
      </c>
      <c r="J84" s="66" t="s">
        <v>347</v>
      </c>
      <c r="K84" s="65">
        <v>76</v>
      </c>
      <c r="L84" s="65" t="s">
        <v>348</v>
      </c>
      <c r="M84" s="66" t="s">
        <v>93</v>
      </c>
      <c r="N84" s="66"/>
      <c r="O84" s="67" t="s">
        <v>307</v>
      </c>
      <c r="P84" s="67" t="s">
        <v>47</v>
      </c>
    </row>
    <row r="85" spans="1:16" ht="12.75" customHeight="1" x14ac:dyDescent="0.2">
      <c r="A85" s="22" t="str">
        <f t="shared" si="12"/>
        <v> KVB 25.8 </v>
      </c>
      <c r="B85" s="2" t="str">
        <f t="shared" si="13"/>
        <v>I</v>
      </c>
      <c r="C85" s="22">
        <f t="shared" si="14"/>
        <v>29634.428</v>
      </c>
      <c r="D85" t="str">
        <f t="shared" si="15"/>
        <v>vis</v>
      </c>
      <c r="E85">
        <f>VLOOKUP(C85,Active!C$21:E$965,3,FALSE)</f>
        <v>163.97061795914055</v>
      </c>
      <c r="F85" s="2" t="s">
        <v>77</v>
      </c>
      <c r="G85" t="str">
        <f t="shared" si="16"/>
        <v>29634.428</v>
      </c>
      <c r="H85" s="22">
        <f t="shared" si="17"/>
        <v>164</v>
      </c>
      <c r="I85" s="65" t="s">
        <v>349</v>
      </c>
      <c r="J85" s="66" t="s">
        <v>350</v>
      </c>
      <c r="K85" s="65">
        <v>164</v>
      </c>
      <c r="L85" s="65" t="s">
        <v>351</v>
      </c>
      <c r="M85" s="66" t="s">
        <v>93</v>
      </c>
      <c r="N85" s="66"/>
      <c r="O85" s="67" t="s">
        <v>307</v>
      </c>
      <c r="P85" s="67" t="s">
        <v>47</v>
      </c>
    </row>
    <row r="86" spans="1:16" ht="12.75" customHeight="1" x14ac:dyDescent="0.2">
      <c r="A86" s="22" t="str">
        <f t="shared" si="12"/>
        <v> BIA 43-44 </v>
      </c>
      <c r="B86" s="2" t="str">
        <f t="shared" si="13"/>
        <v>I</v>
      </c>
      <c r="C86" s="22">
        <f t="shared" si="14"/>
        <v>32818.463000000003</v>
      </c>
      <c r="D86" t="str">
        <f t="shared" si="15"/>
        <v>vis</v>
      </c>
      <c r="E86">
        <f>VLOOKUP(C86,Active!C$21:E$965,3,FALSE)</f>
        <v>2239.9835433447724</v>
      </c>
      <c r="F86" s="2" t="s">
        <v>77</v>
      </c>
      <c r="G86" t="str">
        <f t="shared" si="16"/>
        <v>32818.463</v>
      </c>
      <c r="H86" s="22">
        <f t="shared" si="17"/>
        <v>2240</v>
      </c>
      <c r="I86" s="65" t="s">
        <v>352</v>
      </c>
      <c r="J86" s="66" t="s">
        <v>353</v>
      </c>
      <c r="K86" s="65">
        <v>2240</v>
      </c>
      <c r="L86" s="65" t="s">
        <v>354</v>
      </c>
      <c r="M86" s="66" t="s">
        <v>93</v>
      </c>
      <c r="N86" s="66"/>
      <c r="O86" s="67" t="s">
        <v>355</v>
      </c>
      <c r="P86" s="67" t="s">
        <v>49</v>
      </c>
    </row>
    <row r="87" spans="1:16" ht="12.75" customHeight="1" x14ac:dyDescent="0.2">
      <c r="A87" s="22" t="str">
        <f t="shared" si="12"/>
        <v> KVB 25.8 </v>
      </c>
      <c r="B87" s="2" t="str">
        <f t="shared" si="13"/>
        <v>I</v>
      </c>
      <c r="C87" s="22">
        <f t="shared" si="14"/>
        <v>32944.269999999997</v>
      </c>
      <c r="D87" t="str">
        <f t="shared" si="15"/>
        <v>vis</v>
      </c>
      <c r="E87">
        <f>VLOOKUP(C87,Active!C$21:E$965,3,FALSE)</f>
        <v>2322.0105807686627</v>
      </c>
      <c r="F87" s="2" t="s">
        <v>77</v>
      </c>
      <c r="G87" t="str">
        <f t="shared" si="16"/>
        <v>32944.270</v>
      </c>
      <c r="H87" s="22">
        <f t="shared" si="17"/>
        <v>2322</v>
      </c>
      <c r="I87" s="65" t="s">
        <v>356</v>
      </c>
      <c r="J87" s="66" t="s">
        <v>357</v>
      </c>
      <c r="K87" s="65">
        <v>2322</v>
      </c>
      <c r="L87" s="65" t="s">
        <v>358</v>
      </c>
      <c r="M87" s="66" t="s">
        <v>93</v>
      </c>
      <c r="N87" s="66"/>
      <c r="O87" s="67" t="s">
        <v>307</v>
      </c>
      <c r="P87" s="67" t="s">
        <v>47</v>
      </c>
    </row>
    <row r="88" spans="1:16" ht="12.75" customHeight="1" x14ac:dyDescent="0.2">
      <c r="A88" s="22" t="str">
        <f t="shared" si="12"/>
        <v> KVB 25.8 </v>
      </c>
      <c r="B88" s="2" t="str">
        <f t="shared" si="13"/>
        <v>I</v>
      </c>
      <c r="C88" s="22">
        <f t="shared" si="14"/>
        <v>33183.525999999998</v>
      </c>
      <c r="D88" t="str">
        <f t="shared" si="15"/>
        <v>vis</v>
      </c>
      <c r="E88">
        <f>VLOOKUP(C88,Active!C$21:E$965,3,FALSE)</f>
        <v>2478.0071538201732</v>
      </c>
      <c r="F88" s="2" t="s">
        <v>77</v>
      </c>
      <c r="G88" t="str">
        <f t="shared" si="16"/>
        <v>33183.526</v>
      </c>
      <c r="H88" s="22">
        <f t="shared" si="17"/>
        <v>2478</v>
      </c>
      <c r="I88" s="65" t="s">
        <v>359</v>
      </c>
      <c r="J88" s="66" t="s">
        <v>360</v>
      </c>
      <c r="K88" s="65">
        <v>2478</v>
      </c>
      <c r="L88" s="65" t="s">
        <v>361</v>
      </c>
      <c r="M88" s="66" t="s">
        <v>93</v>
      </c>
      <c r="N88" s="66"/>
      <c r="O88" s="67" t="s">
        <v>307</v>
      </c>
      <c r="P88" s="67" t="s">
        <v>47</v>
      </c>
    </row>
    <row r="89" spans="1:16" ht="12.75" customHeight="1" x14ac:dyDescent="0.2">
      <c r="A89" s="22" t="str">
        <f t="shared" si="12"/>
        <v> KVB 25.8 </v>
      </c>
      <c r="B89" s="2" t="str">
        <f t="shared" si="13"/>
        <v>I</v>
      </c>
      <c r="C89" s="22">
        <f t="shared" si="14"/>
        <v>33246.374000000003</v>
      </c>
      <c r="D89" t="str">
        <f t="shared" si="15"/>
        <v>vis</v>
      </c>
      <c r="E89">
        <f>VLOOKUP(C89,Active!C$21:E$965,3,FALSE)</f>
        <v>2518.9844861468114</v>
      </c>
      <c r="F89" s="2" t="s">
        <v>77</v>
      </c>
      <c r="G89" t="str">
        <f t="shared" si="16"/>
        <v>33246.374</v>
      </c>
      <c r="H89" s="22">
        <f t="shared" si="17"/>
        <v>2519</v>
      </c>
      <c r="I89" s="65" t="s">
        <v>362</v>
      </c>
      <c r="J89" s="66" t="s">
        <v>363</v>
      </c>
      <c r="K89" s="65">
        <v>2519</v>
      </c>
      <c r="L89" s="65" t="s">
        <v>364</v>
      </c>
      <c r="M89" s="66" t="s">
        <v>93</v>
      </c>
      <c r="N89" s="66"/>
      <c r="O89" s="67" t="s">
        <v>307</v>
      </c>
      <c r="P89" s="67" t="s">
        <v>47</v>
      </c>
    </row>
    <row r="90" spans="1:16" ht="12.75" customHeight="1" x14ac:dyDescent="0.2">
      <c r="A90" s="22" t="str">
        <f t="shared" si="12"/>
        <v> MHAR 3.14 </v>
      </c>
      <c r="B90" s="2" t="str">
        <f t="shared" si="13"/>
        <v>I</v>
      </c>
      <c r="C90" s="22">
        <f t="shared" si="14"/>
        <v>36137.442000000003</v>
      </c>
      <c r="D90" t="str">
        <f t="shared" si="15"/>
        <v>vis</v>
      </c>
      <c r="E90">
        <f>VLOOKUP(C90,Active!C$21:E$965,3,FALSE)</f>
        <v>4403.9808935885576</v>
      </c>
      <c r="F90" s="2" t="s">
        <v>77</v>
      </c>
      <c r="G90" t="str">
        <f t="shared" si="16"/>
        <v>36137.442</v>
      </c>
      <c r="H90" s="22">
        <f t="shared" si="17"/>
        <v>4404</v>
      </c>
      <c r="I90" s="65" t="s">
        <v>365</v>
      </c>
      <c r="J90" s="66" t="s">
        <v>366</v>
      </c>
      <c r="K90" s="65">
        <v>4404</v>
      </c>
      <c r="L90" s="65" t="s">
        <v>299</v>
      </c>
      <c r="M90" s="66" t="s">
        <v>93</v>
      </c>
      <c r="N90" s="66"/>
      <c r="O90" s="67" t="s">
        <v>206</v>
      </c>
      <c r="P90" s="67" t="s">
        <v>50</v>
      </c>
    </row>
    <row r="91" spans="1:16" ht="12.75" customHeight="1" x14ac:dyDescent="0.2">
      <c r="A91" s="22" t="str">
        <f t="shared" si="12"/>
        <v> MHAR 3.14 </v>
      </c>
      <c r="B91" s="2" t="str">
        <f t="shared" si="13"/>
        <v>I</v>
      </c>
      <c r="C91" s="22">
        <f t="shared" si="14"/>
        <v>36163.474000000002</v>
      </c>
      <c r="D91" t="str">
        <f t="shared" si="15"/>
        <v>vis</v>
      </c>
      <c r="E91">
        <f>VLOOKUP(C91,Active!C$21:E$965,3,FALSE)</f>
        <v>4420.953938317537</v>
      </c>
      <c r="F91" s="2" t="s">
        <v>77</v>
      </c>
      <c r="G91" t="str">
        <f t="shared" si="16"/>
        <v>36163.474</v>
      </c>
      <c r="H91" s="22">
        <f t="shared" si="17"/>
        <v>4421</v>
      </c>
      <c r="I91" s="65" t="s">
        <v>367</v>
      </c>
      <c r="J91" s="66" t="s">
        <v>368</v>
      </c>
      <c r="K91" s="65">
        <v>4421</v>
      </c>
      <c r="L91" s="65" t="s">
        <v>369</v>
      </c>
      <c r="M91" s="66" t="s">
        <v>93</v>
      </c>
      <c r="N91" s="66"/>
      <c r="O91" s="67" t="s">
        <v>206</v>
      </c>
      <c r="P91" s="67" t="s">
        <v>50</v>
      </c>
    </row>
    <row r="92" spans="1:16" ht="12.75" customHeight="1" x14ac:dyDescent="0.2">
      <c r="A92" s="22" t="str">
        <f t="shared" si="12"/>
        <v> MHAR 3.14 </v>
      </c>
      <c r="B92" s="2" t="str">
        <f t="shared" si="13"/>
        <v>I</v>
      </c>
      <c r="C92" s="22">
        <f t="shared" si="14"/>
        <v>36453.425999999999</v>
      </c>
      <c r="D92" t="str">
        <f t="shared" si="15"/>
        <v>vis</v>
      </c>
      <c r="E92">
        <f>VLOOKUP(C92,Active!C$21:E$965,3,FALSE)</f>
        <v>4610.0046553295706</v>
      </c>
      <c r="F92" s="2" t="s">
        <v>77</v>
      </c>
      <c r="G92" t="str">
        <f t="shared" si="16"/>
        <v>36453.426</v>
      </c>
      <c r="H92" s="22">
        <f t="shared" si="17"/>
        <v>4610</v>
      </c>
      <c r="I92" s="65" t="s">
        <v>370</v>
      </c>
      <c r="J92" s="66" t="s">
        <v>371</v>
      </c>
      <c r="K92" s="65">
        <v>4610</v>
      </c>
      <c r="L92" s="65" t="s">
        <v>372</v>
      </c>
      <c r="M92" s="66" t="s">
        <v>93</v>
      </c>
      <c r="N92" s="66"/>
      <c r="O92" s="67" t="s">
        <v>206</v>
      </c>
      <c r="P92" s="67" t="s">
        <v>50</v>
      </c>
    </row>
    <row r="93" spans="1:16" ht="12.75" customHeight="1" x14ac:dyDescent="0.2">
      <c r="A93" s="22" t="str">
        <f t="shared" si="12"/>
        <v> MHAR 3.14 </v>
      </c>
      <c r="B93" s="2" t="str">
        <f t="shared" si="13"/>
        <v>I</v>
      </c>
      <c r="C93" s="22">
        <f t="shared" si="14"/>
        <v>36459.563999999998</v>
      </c>
      <c r="D93" t="str">
        <f t="shared" si="15"/>
        <v>vis</v>
      </c>
      <c r="E93">
        <f>VLOOKUP(C93,Active!C$21:E$965,3,FALSE)</f>
        <v>4614.006673943064</v>
      </c>
      <c r="F93" s="2" t="s">
        <v>77</v>
      </c>
      <c r="G93" t="str">
        <f t="shared" si="16"/>
        <v>36459.564</v>
      </c>
      <c r="H93" s="22">
        <f t="shared" si="17"/>
        <v>4614</v>
      </c>
      <c r="I93" s="65" t="s">
        <v>373</v>
      </c>
      <c r="J93" s="66" t="s">
        <v>374</v>
      </c>
      <c r="K93" s="65">
        <v>4614</v>
      </c>
      <c r="L93" s="65" t="s">
        <v>375</v>
      </c>
      <c r="M93" s="66" t="s">
        <v>93</v>
      </c>
      <c r="N93" s="66"/>
      <c r="O93" s="67" t="s">
        <v>206</v>
      </c>
      <c r="P93" s="67" t="s">
        <v>50</v>
      </c>
    </row>
    <row r="94" spans="1:16" ht="12.75" customHeight="1" x14ac:dyDescent="0.2">
      <c r="A94" s="22" t="str">
        <f t="shared" si="12"/>
        <v> MHAR 15.15 </v>
      </c>
      <c r="B94" s="2" t="str">
        <f t="shared" si="13"/>
        <v>I</v>
      </c>
      <c r="C94" s="22">
        <f t="shared" si="14"/>
        <v>36628.300999999999</v>
      </c>
      <c r="D94" t="str">
        <f t="shared" si="15"/>
        <v>vis</v>
      </c>
      <c r="E94">
        <f>VLOOKUP(C94,Active!C$21:E$965,3,FALSE)</f>
        <v>4724.0243694114861</v>
      </c>
      <c r="F94" s="2" t="s">
        <v>77</v>
      </c>
      <c r="G94" t="str">
        <f t="shared" si="16"/>
        <v>36628.301</v>
      </c>
      <c r="H94" s="22">
        <f t="shared" si="17"/>
        <v>4724</v>
      </c>
      <c r="I94" s="65" t="s">
        <v>376</v>
      </c>
      <c r="J94" s="66" t="s">
        <v>377</v>
      </c>
      <c r="K94" s="65">
        <v>4724</v>
      </c>
      <c r="L94" s="65" t="s">
        <v>378</v>
      </c>
      <c r="M94" s="66" t="s">
        <v>93</v>
      </c>
      <c r="N94" s="66"/>
      <c r="O94" s="67" t="s">
        <v>206</v>
      </c>
      <c r="P94" s="67" t="s">
        <v>51</v>
      </c>
    </row>
    <row r="95" spans="1:16" ht="12.75" customHeight="1" x14ac:dyDescent="0.2">
      <c r="A95" s="22" t="str">
        <f t="shared" si="12"/>
        <v> MHAR 3.14 </v>
      </c>
      <c r="B95" s="2" t="str">
        <f t="shared" si="13"/>
        <v>I</v>
      </c>
      <c r="C95" s="22">
        <f t="shared" si="14"/>
        <v>36821.546999999999</v>
      </c>
      <c r="D95" t="str">
        <f t="shared" si="15"/>
        <v>vis</v>
      </c>
      <c r="E95">
        <f>VLOOKUP(C95,Active!C$21:E$965,3,FALSE)</f>
        <v>4850.0221030353532</v>
      </c>
      <c r="F95" s="2" t="s">
        <v>77</v>
      </c>
      <c r="G95" t="str">
        <f t="shared" si="16"/>
        <v>36821.547</v>
      </c>
      <c r="H95" s="22">
        <f t="shared" si="17"/>
        <v>4850</v>
      </c>
      <c r="I95" s="65" t="s">
        <v>379</v>
      </c>
      <c r="J95" s="66" t="s">
        <v>380</v>
      </c>
      <c r="K95" s="65">
        <v>4850</v>
      </c>
      <c r="L95" s="65" t="s">
        <v>345</v>
      </c>
      <c r="M95" s="66" t="s">
        <v>93</v>
      </c>
      <c r="N95" s="66"/>
      <c r="O95" s="67" t="s">
        <v>206</v>
      </c>
      <c r="P95" s="67" t="s">
        <v>50</v>
      </c>
    </row>
    <row r="96" spans="1:16" ht="12.75" customHeight="1" x14ac:dyDescent="0.2">
      <c r="A96" s="22" t="str">
        <f t="shared" si="12"/>
        <v> MHAR 3.14 </v>
      </c>
      <c r="B96" s="2" t="str">
        <f t="shared" si="13"/>
        <v>I</v>
      </c>
      <c r="C96" s="22">
        <f t="shared" si="14"/>
        <v>36824.540999999997</v>
      </c>
      <c r="D96" t="str">
        <f t="shared" si="15"/>
        <v>vis</v>
      </c>
      <c r="E96">
        <f>VLOOKUP(C96,Active!C$21:E$965,3,FALSE)</f>
        <v>4851.9742118214062</v>
      </c>
      <c r="F96" s="2" t="s">
        <v>77</v>
      </c>
      <c r="G96" t="str">
        <f t="shared" si="16"/>
        <v>36824.541</v>
      </c>
      <c r="H96" s="22">
        <f t="shared" si="17"/>
        <v>4852</v>
      </c>
      <c r="I96" s="65" t="s">
        <v>381</v>
      </c>
      <c r="J96" s="66" t="s">
        <v>382</v>
      </c>
      <c r="K96" s="65">
        <v>4852</v>
      </c>
      <c r="L96" s="65" t="s">
        <v>383</v>
      </c>
      <c r="M96" s="66" t="s">
        <v>93</v>
      </c>
      <c r="N96" s="66"/>
      <c r="O96" s="67" t="s">
        <v>206</v>
      </c>
      <c r="P96" s="67" t="s">
        <v>50</v>
      </c>
    </row>
    <row r="97" spans="1:16" ht="12.75" customHeight="1" x14ac:dyDescent="0.2">
      <c r="A97" s="22" t="str">
        <f t="shared" si="12"/>
        <v> MHAR 3.14 </v>
      </c>
      <c r="B97" s="2" t="str">
        <f t="shared" si="13"/>
        <v>I</v>
      </c>
      <c r="C97" s="22">
        <f t="shared" si="14"/>
        <v>36850.582999999999</v>
      </c>
      <c r="D97" t="str">
        <f t="shared" si="15"/>
        <v>pg</v>
      </c>
      <c r="E97">
        <f>VLOOKUP(C97,Active!C$21:E$965,3,FALSE)</f>
        <v>4868.9537766198137</v>
      </c>
      <c r="F97" s="2" t="str">
        <f>LEFT(M97,1)</f>
        <v>P</v>
      </c>
      <c r="G97" t="str">
        <f t="shared" si="16"/>
        <v>36850.583</v>
      </c>
      <c r="H97" s="22">
        <f t="shared" si="17"/>
        <v>4869</v>
      </c>
      <c r="I97" s="65" t="s">
        <v>384</v>
      </c>
      <c r="J97" s="66" t="s">
        <v>385</v>
      </c>
      <c r="K97" s="65">
        <v>4869</v>
      </c>
      <c r="L97" s="65" t="s">
        <v>369</v>
      </c>
      <c r="M97" s="66" t="s">
        <v>93</v>
      </c>
      <c r="N97" s="66"/>
      <c r="O97" s="67" t="s">
        <v>206</v>
      </c>
      <c r="P97" s="67" t="s">
        <v>50</v>
      </c>
    </row>
    <row r="98" spans="1:16" ht="12.75" customHeight="1" x14ac:dyDescent="0.2">
      <c r="A98" s="22" t="str">
        <f t="shared" si="12"/>
        <v> MHAR 15.15 </v>
      </c>
      <c r="B98" s="2" t="str">
        <f t="shared" si="13"/>
        <v>I</v>
      </c>
      <c r="C98" s="22">
        <f t="shared" si="14"/>
        <v>37232.569000000003</v>
      </c>
      <c r="D98" t="str">
        <f t="shared" si="15"/>
        <v>pg</v>
      </c>
      <c r="E98">
        <f>VLOOKUP(C98,Active!C$21:E$965,3,FALSE)</f>
        <v>5118.0113005843314</v>
      </c>
      <c r="F98" s="2" t="str">
        <f>LEFT(M98,1)</f>
        <v>P</v>
      </c>
      <c r="G98" t="str">
        <f t="shared" si="16"/>
        <v>37232.569</v>
      </c>
      <c r="H98" s="22">
        <f t="shared" si="17"/>
        <v>5118</v>
      </c>
      <c r="I98" s="65" t="s">
        <v>386</v>
      </c>
      <c r="J98" s="66" t="s">
        <v>387</v>
      </c>
      <c r="K98" s="65">
        <v>5118</v>
      </c>
      <c r="L98" s="65" t="s">
        <v>388</v>
      </c>
      <c r="M98" s="66" t="s">
        <v>93</v>
      </c>
      <c r="N98" s="66"/>
      <c r="O98" s="67" t="s">
        <v>206</v>
      </c>
      <c r="P98" s="67" t="s">
        <v>51</v>
      </c>
    </row>
    <row r="99" spans="1:16" ht="12.75" customHeight="1" x14ac:dyDescent="0.2">
      <c r="A99" s="22" t="str">
        <f t="shared" si="12"/>
        <v> MHAR 3.14 </v>
      </c>
      <c r="B99" s="2" t="str">
        <f t="shared" si="13"/>
        <v>I</v>
      </c>
      <c r="C99" s="22">
        <f t="shared" si="14"/>
        <v>37249.343999999997</v>
      </c>
      <c r="D99" t="str">
        <f t="shared" si="15"/>
        <v>pg</v>
      </c>
      <c r="E99">
        <f>VLOOKUP(C99,Active!C$21:E$965,3,FALSE)</f>
        <v>5128.9487170459379</v>
      </c>
      <c r="F99" s="2" t="str">
        <f>LEFT(M99,1)</f>
        <v>P</v>
      </c>
      <c r="G99" t="str">
        <f t="shared" si="16"/>
        <v>37249.344</v>
      </c>
      <c r="H99" s="22">
        <f t="shared" si="17"/>
        <v>5129</v>
      </c>
      <c r="I99" s="65" t="s">
        <v>389</v>
      </c>
      <c r="J99" s="66" t="s">
        <v>390</v>
      </c>
      <c r="K99" s="65">
        <v>5129</v>
      </c>
      <c r="L99" s="65" t="s">
        <v>391</v>
      </c>
      <c r="M99" s="66" t="s">
        <v>93</v>
      </c>
      <c r="N99" s="66"/>
      <c r="O99" s="67" t="s">
        <v>206</v>
      </c>
      <c r="P99" s="67" t="s">
        <v>50</v>
      </c>
    </row>
    <row r="100" spans="1:16" ht="12.75" customHeight="1" x14ac:dyDescent="0.2">
      <c r="A100" s="22" t="str">
        <f t="shared" si="12"/>
        <v> MHAR 3.14 </v>
      </c>
      <c r="B100" s="2" t="str">
        <f t="shared" si="13"/>
        <v>I</v>
      </c>
      <c r="C100" s="22">
        <f t="shared" si="14"/>
        <v>37312.360999999997</v>
      </c>
      <c r="D100" t="str">
        <f t="shared" si="15"/>
        <v>pg</v>
      </c>
      <c r="E100">
        <f>VLOOKUP(C100,Active!C$21:E$965,3,FALSE)</f>
        <v>5170.0362385458666</v>
      </c>
      <c r="F100" s="2" t="str">
        <f>LEFT(M100,1)</f>
        <v>P</v>
      </c>
      <c r="G100" t="str">
        <f t="shared" si="16"/>
        <v>37312.361</v>
      </c>
      <c r="H100" s="22">
        <f t="shared" si="17"/>
        <v>5170</v>
      </c>
      <c r="I100" s="65" t="s">
        <v>392</v>
      </c>
      <c r="J100" s="66" t="s">
        <v>393</v>
      </c>
      <c r="K100" s="65">
        <v>5170</v>
      </c>
      <c r="L100" s="65" t="s">
        <v>394</v>
      </c>
      <c r="M100" s="66" t="s">
        <v>93</v>
      </c>
      <c r="N100" s="66"/>
      <c r="O100" s="67" t="s">
        <v>206</v>
      </c>
      <c r="P100" s="67" t="s">
        <v>50</v>
      </c>
    </row>
    <row r="101" spans="1:16" ht="12.75" customHeight="1" x14ac:dyDescent="0.2">
      <c r="A101" s="22" t="str">
        <f t="shared" si="12"/>
        <v> MHAR 15.15 </v>
      </c>
      <c r="B101" s="2" t="str">
        <f t="shared" si="13"/>
        <v>I</v>
      </c>
      <c r="C101" s="22">
        <f t="shared" si="14"/>
        <v>37545.466</v>
      </c>
      <c r="D101" t="str">
        <f t="shared" si="15"/>
        <v>pg</v>
      </c>
      <c r="E101">
        <f>VLOOKUP(C101,Active!C$21:E$965,3,FALSE)</f>
        <v>5322.0223168936318</v>
      </c>
      <c r="F101" s="2" t="str">
        <f>LEFT(M101,1)</f>
        <v>P</v>
      </c>
      <c r="G101" t="str">
        <f t="shared" si="16"/>
        <v>37545.466</v>
      </c>
      <c r="H101" s="22">
        <f t="shared" si="17"/>
        <v>5322</v>
      </c>
      <c r="I101" s="65" t="s">
        <v>395</v>
      </c>
      <c r="J101" s="66" t="s">
        <v>396</v>
      </c>
      <c r="K101" s="65">
        <v>5322</v>
      </c>
      <c r="L101" s="65" t="s">
        <v>345</v>
      </c>
      <c r="M101" s="66" t="s">
        <v>93</v>
      </c>
      <c r="N101" s="66"/>
      <c r="O101" s="67" t="s">
        <v>206</v>
      </c>
      <c r="P101" s="67" t="s">
        <v>51</v>
      </c>
    </row>
    <row r="102" spans="1:16" ht="12.75" customHeight="1" x14ac:dyDescent="0.2">
      <c r="A102" s="22" t="str">
        <f t="shared" si="12"/>
        <v> MHAR 3.14 </v>
      </c>
      <c r="B102" s="2" t="str">
        <f t="shared" si="13"/>
        <v>II</v>
      </c>
      <c r="C102" s="22">
        <f t="shared" si="14"/>
        <v>37584.546999999999</v>
      </c>
      <c r="D102" t="str">
        <f t="shared" si="15"/>
        <v>vis</v>
      </c>
      <c r="E102">
        <f>VLOOKUP(C102,Active!C$21:E$965,3,FALSE)</f>
        <v>5347.5034002162056</v>
      </c>
      <c r="F102" s="2" t="s">
        <v>77</v>
      </c>
      <c r="G102" t="str">
        <f t="shared" si="16"/>
        <v>37584.547</v>
      </c>
      <c r="H102" s="22">
        <f t="shared" si="17"/>
        <v>5347.5</v>
      </c>
      <c r="I102" s="65" t="s">
        <v>397</v>
      </c>
      <c r="J102" s="66" t="s">
        <v>398</v>
      </c>
      <c r="K102" s="65">
        <v>5347.5</v>
      </c>
      <c r="L102" s="65" t="s">
        <v>179</v>
      </c>
      <c r="M102" s="66" t="s">
        <v>93</v>
      </c>
      <c r="N102" s="66"/>
      <c r="O102" s="67" t="s">
        <v>206</v>
      </c>
      <c r="P102" s="67" t="s">
        <v>50</v>
      </c>
    </row>
    <row r="103" spans="1:16" ht="12.75" customHeight="1" x14ac:dyDescent="0.2">
      <c r="A103" s="22" t="str">
        <f t="shared" si="12"/>
        <v> MHAR 15.15 </v>
      </c>
      <c r="B103" s="2" t="str">
        <f t="shared" si="13"/>
        <v>I</v>
      </c>
      <c r="C103" s="22">
        <f t="shared" si="14"/>
        <v>37588.357000000004</v>
      </c>
      <c r="D103" t="str">
        <f t="shared" si="15"/>
        <v>vis</v>
      </c>
      <c r="E103">
        <f>VLOOKUP(C103,Active!C$21:E$965,3,FALSE)</f>
        <v>5349.9875466674002</v>
      </c>
      <c r="F103" s="2" t="s">
        <v>77</v>
      </c>
      <c r="G103" t="str">
        <f t="shared" si="16"/>
        <v>37588.357</v>
      </c>
      <c r="H103" s="22">
        <f t="shared" si="17"/>
        <v>5350</v>
      </c>
      <c r="I103" s="65" t="s">
        <v>399</v>
      </c>
      <c r="J103" s="66" t="s">
        <v>400</v>
      </c>
      <c r="K103" s="65">
        <v>5350</v>
      </c>
      <c r="L103" s="65" t="s">
        <v>401</v>
      </c>
      <c r="M103" s="66" t="s">
        <v>93</v>
      </c>
      <c r="N103" s="66"/>
      <c r="O103" s="67" t="s">
        <v>206</v>
      </c>
      <c r="P103" s="67" t="s">
        <v>51</v>
      </c>
    </row>
    <row r="104" spans="1:16" ht="12.75" customHeight="1" x14ac:dyDescent="0.2">
      <c r="A104" s="22" t="str">
        <f t="shared" si="12"/>
        <v> MHAR 15.15 </v>
      </c>
      <c r="B104" s="2" t="str">
        <f t="shared" si="13"/>
        <v>I</v>
      </c>
      <c r="C104" s="22">
        <f t="shared" si="14"/>
        <v>37588.398999999998</v>
      </c>
      <c r="D104" t="str">
        <f t="shared" si="15"/>
        <v>vis</v>
      </c>
      <c r="E104">
        <f>VLOOKUP(C104,Active!C$21:E$965,3,FALSE)</f>
        <v>5350.0149309589842</v>
      </c>
      <c r="F104" s="2" t="s">
        <v>77</v>
      </c>
      <c r="G104" t="str">
        <f t="shared" si="16"/>
        <v>37588.399</v>
      </c>
      <c r="H104" s="22">
        <f t="shared" si="17"/>
        <v>5350</v>
      </c>
      <c r="I104" s="65" t="s">
        <v>402</v>
      </c>
      <c r="J104" s="66" t="s">
        <v>403</v>
      </c>
      <c r="K104" s="65">
        <v>5350</v>
      </c>
      <c r="L104" s="65" t="s">
        <v>404</v>
      </c>
      <c r="M104" s="66" t="s">
        <v>93</v>
      </c>
      <c r="N104" s="66"/>
      <c r="O104" s="67" t="s">
        <v>206</v>
      </c>
      <c r="P104" s="67" t="s">
        <v>51</v>
      </c>
    </row>
    <row r="105" spans="1:16" ht="12.75" customHeight="1" x14ac:dyDescent="0.2">
      <c r="A105" s="22" t="str">
        <f t="shared" si="12"/>
        <v> MHAR 3.14 </v>
      </c>
      <c r="B105" s="2" t="str">
        <f t="shared" si="13"/>
        <v>I</v>
      </c>
      <c r="C105" s="22">
        <f t="shared" si="14"/>
        <v>37614.476000000002</v>
      </c>
      <c r="D105" t="str">
        <f t="shared" si="15"/>
        <v>vis</v>
      </c>
      <c r="E105">
        <f>VLOOKUP(C105,Active!C$21:E$965,3,FALSE)</f>
        <v>5367.0173160003833</v>
      </c>
      <c r="F105" s="2" t="s">
        <v>77</v>
      </c>
      <c r="G105" t="str">
        <f t="shared" si="16"/>
        <v>37614.476</v>
      </c>
      <c r="H105" s="22">
        <f t="shared" si="17"/>
        <v>5367</v>
      </c>
      <c r="I105" s="65" t="s">
        <v>405</v>
      </c>
      <c r="J105" s="66" t="s">
        <v>406</v>
      </c>
      <c r="K105" s="65">
        <v>5367</v>
      </c>
      <c r="L105" s="65" t="s">
        <v>407</v>
      </c>
      <c r="M105" s="66" t="s">
        <v>93</v>
      </c>
      <c r="N105" s="66"/>
      <c r="O105" s="67" t="s">
        <v>206</v>
      </c>
      <c r="P105" s="67" t="s">
        <v>50</v>
      </c>
    </row>
    <row r="106" spans="1:16" ht="12.75" customHeight="1" x14ac:dyDescent="0.2">
      <c r="A106" s="22" t="str">
        <f t="shared" si="12"/>
        <v> MHAR 3.14 </v>
      </c>
      <c r="B106" s="2" t="str">
        <f t="shared" si="13"/>
        <v>I</v>
      </c>
      <c r="C106" s="22">
        <f t="shared" si="14"/>
        <v>37936.481</v>
      </c>
      <c r="D106" t="str">
        <f t="shared" si="15"/>
        <v>vis</v>
      </c>
      <c r="E106">
        <f>VLOOKUP(C106,Active!C$21:E$965,3,FALSE)</f>
        <v>5576.9668115426102</v>
      </c>
      <c r="F106" s="2" t="s">
        <v>77</v>
      </c>
      <c r="G106" t="str">
        <f t="shared" si="16"/>
        <v>37936.481</v>
      </c>
      <c r="H106" s="22">
        <f t="shared" si="17"/>
        <v>5577</v>
      </c>
      <c r="I106" s="65" t="s">
        <v>408</v>
      </c>
      <c r="J106" s="66" t="s">
        <v>409</v>
      </c>
      <c r="K106" s="65">
        <v>5577</v>
      </c>
      <c r="L106" s="65" t="s">
        <v>410</v>
      </c>
      <c r="M106" s="66" t="s">
        <v>93</v>
      </c>
      <c r="N106" s="66"/>
      <c r="O106" s="67" t="s">
        <v>206</v>
      </c>
      <c r="P106" s="67" t="s">
        <v>50</v>
      </c>
    </row>
    <row r="107" spans="1:16" ht="12.75" customHeight="1" x14ac:dyDescent="0.2">
      <c r="A107" s="22" t="str">
        <f t="shared" ref="A107:A134" si="18">P107</f>
        <v> MHAR 3.14 </v>
      </c>
      <c r="B107" s="2" t="str">
        <f t="shared" ref="B107:B134" si="19">IF(H107=INT(H107),"I","II")</f>
        <v>II</v>
      </c>
      <c r="C107" s="22">
        <f t="shared" ref="C107:C134" si="20">1*G107</f>
        <v>38049.296999999999</v>
      </c>
      <c r="D107" t="str">
        <f t="shared" ref="D107:D134" si="21">VLOOKUP(F107,I$1:J$5,2,FALSE)</f>
        <v>vis</v>
      </c>
      <c r="E107">
        <f>VLOOKUP(C107,Active!C$21:E$965,3,FALSE)</f>
        <v>5650.5236267755781</v>
      </c>
      <c r="F107" s="2" t="s">
        <v>77</v>
      </c>
      <c r="G107" t="str">
        <f t="shared" ref="G107:G134" si="22">MID(I107,3,LEN(I107)-3)</f>
        <v>38049.297</v>
      </c>
      <c r="H107" s="22">
        <f t="shared" ref="H107:H134" si="23">1*K107</f>
        <v>5650.5</v>
      </c>
      <c r="I107" s="65" t="s">
        <v>411</v>
      </c>
      <c r="J107" s="66" t="s">
        <v>412</v>
      </c>
      <c r="K107" s="65">
        <v>5650.5</v>
      </c>
      <c r="L107" s="65" t="s">
        <v>319</v>
      </c>
      <c r="M107" s="66" t="s">
        <v>93</v>
      </c>
      <c r="N107" s="66"/>
      <c r="O107" s="67" t="s">
        <v>206</v>
      </c>
      <c r="P107" s="67" t="s">
        <v>50</v>
      </c>
    </row>
    <row r="108" spans="1:16" ht="12.75" customHeight="1" x14ac:dyDescent="0.2">
      <c r="A108" s="22" t="str">
        <f t="shared" si="18"/>
        <v> MHAR 3.14 </v>
      </c>
      <c r="B108" s="2" t="str">
        <f t="shared" si="19"/>
        <v>I</v>
      </c>
      <c r="C108" s="22">
        <f t="shared" si="20"/>
        <v>38085.29</v>
      </c>
      <c r="D108" t="str">
        <f t="shared" si="21"/>
        <v>vis</v>
      </c>
      <c r="E108">
        <f>VLOOKUP(C108,Active!C$21:E$965,3,FALSE)</f>
        <v>5673.9913126594984</v>
      </c>
      <c r="F108" s="2" t="s">
        <v>77</v>
      </c>
      <c r="G108" t="str">
        <f t="shared" si="22"/>
        <v>38085.290</v>
      </c>
      <c r="H108" s="22">
        <f t="shared" si="23"/>
        <v>5674</v>
      </c>
      <c r="I108" s="65" t="s">
        <v>413</v>
      </c>
      <c r="J108" s="66" t="s">
        <v>414</v>
      </c>
      <c r="K108" s="65">
        <v>5674</v>
      </c>
      <c r="L108" s="65" t="s">
        <v>415</v>
      </c>
      <c r="M108" s="66" t="s">
        <v>93</v>
      </c>
      <c r="N108" s="66"/>
      <c r="O108" s="67" t="s">
        <v>206</v>
      </c>
      <c r="P108" s="67" t="s">
        <v>50</v>
      </c>
    </row>
    <row r="109" spans="1:16" ht="12.75" customHeight="1" x14ac:dyDescent="0.2">
      <c r="A109" s="22" t="str">
        <f t="shared" si="18"/>
        <v> MHAR 15.15 </v>
      </c>
      <c r="B109" s="2" t="str">
        <f t="shared" si="19"/>
        <v>I</v>
      </c>
      <c r="C109" s="22">
        <f t="shared" si="20"/>
        <v>38321.552000000003</v>
      </c>
      <c r="D109" t="str">
        <f t="shared" si="21"/>
        <v>vis</v>
      </c>
      <c r="E109">
        <f>VLOOKUP(C109,Active!C$21:E$965,3,FALSE)</f>
        <v>5828.0357769249558</v>
      </c>
      <c r="F109" s="2" t="s">
        <v>77</v>
      </c>
      <c r="G109" t="str">
        <f t="shared" si="22"/>
        <v>38321.552</v>
      </c>
      <c r="H109" s="22">
        <f t="shared" si="23"/>
        <v>5828</v>
      </c>
      <c r="I109" s="65" t="s">
        <v>416</v>
      </c>
      <c r="J109" s="66" t="s">
        <v>417</v>
      </c>
      <c r="K109" s="65">
        <v>5828</v>
      </c>
      <c r="L109" s="65" t="s">
        <v>418</v>
      </c>
      <c r="M109" s="66" t="s">
        <v>93</v>
      </c>
      <c r="N109" s="66"/>
      <c r="O109" s="67" t="s">
        <v>206</v>
      </c>
      <c r="P109" s="67" t="s">
        <v>51</v>
      </c>
    </row>
    <row r="110" spans="1:16" ht="12.75" customHeight="1" x14ac:dyDescent="0.2">
      <c r="A110" s="22" t="str">
        <f t="shared" si="18"/>
        <v> MHAR 3.14 </v>
      </c>
      <c r="B110" s="2" t="str">
        <f t="shared" si="19"/>
        <v>I</v>
      </c>
      <c r="C110" s="22">
        <f t="shared" si="20"/>
        <v>38384.400999999998</v>
      </c>
      <c r="D110" t="str">
        <f t="shared" si="21"/>
        <v>vis</v>
      </c>
      <c r="E110">
        <f>VLOOKUP(C110,Active!C$21:E$965,3,FALSE)</f>
        <v>5869.0137612585295</v>
      </c>
      <c r="F110" s="2" t="s">
        <v>77</v>
      </c>
      <c r="G110" t="str">
        <f t="shared" si="22"/>
        <v>38384.401</v>
      </c>
      <c r="H110" s="22">
        <f t="shared" si="23"/>
        <v>5869</v>
      </c>
      <c r="I110" s="65" t="s">
        <v>419</v>
      </c>
      <c r="J110" s="66" t="s">
        <v>420</v>
      </c>
      <c r="K110" s="65">
        <v>5869</v>
      </c>
      <c r="L110" s="65" t="s">
        <v>421</v>
      </c>
      <c r="M110" s="66" t="s">
        <v>93</v>
      </c>
      <c r="N110" s="66"/>
      <c r="O110" s="67" t="s">
        <v>206</v>
      </c>
      <c r="P110" s="67" t="s">
        <v>50</v>
      </c>
    </row>
    <row r="111" spans="1:16" ht="12.75" customHeight="1" x14ac:dyDescent="0.2">
      <c r="A111" s="22" t="str">
        <f t="shared" si="18"/>
        <v> MHAR 3.14 </v>
      </c>
      <c r="B111" s="2" t="str">
        <f t="shared" si="19"/>
        <v>I</v>
      </c>
      <c r="C111" s="22">
        <f t="shared" si="20"/>
        <v>38640.480000000003</v>
      </c>
      <c r="D111" t="str">
        <f t="shared" si="21"/>
        <v>vis</v>
      </c>
      <c r="E111">
        <f>VLOOKUP(C111,Active!C$21:E$965,3,FALSE)</f>
        <v>6035.9790471048964</v>
      </c>
      <c r="F111" s="2" t="s">
        <v>77</v>
      </c>
      <c r="G111" t="str">
        <f t="shared" si="22"/>
        <v>38640.480</v>
      </c>
      <c r="H111" s="22">
        <f t="shared" si="23"/>
        <v>6036</v>
      </c>
      <c r="I111" s="65" t="s">
        <v>422</v>
      </c>
      <c r="J111" s="66" t="s">
        <v>423</v>
      </c>
      <c r="K111" s="65">
        <v>6036</v>
      </c>
      <c r="L111" s="65" t="s">
        <v>424</v>
      </c>
      <c r="M111" s="66" t="s">
        <v>93</v>
      </c>
      <c r="N111" s="66"/>
      <c r="O111" s="67" t="s">
        <v>206</v>
      </c>
      <c r="P111" s="67" t="s">
        <v>50</v>
      </c>
    </row>
    <row r="112" spans="1:16" ht="12.75" customHeight="1" x14ac:dyDescent="0.2">
      <c r="A112" s="22" t="str">
        <f t="shared" si="18"/>
        <v> MHAR 15.15 </v>
      </c>
      <c r="B112" s="2" t="str">
        <f t="shared" si="19"/>
        <v>I</v>
      </c>
      <c r="C112" s="22">
        <f t="shared" si="20"/>
        <v>38643.606</v>
      </c>
      <c r="D112" t="str">
        <f t="shared" si="21"/>
        <v>vis</v>
      </c>
      <c r="E112">
        <f>VLOOKUP(C112,Active!C$21:E$965,3,FALSE)</f>
        <v>6038.0172208073682</v>
      </c>
      <c r="F112" s="2" t="s">
        <v>77</v>
      </c>
      <c r="G112" t="str">
        <f t="shared" si="22"/>
        <v>38643.606</v>
      </c>
      <c r="H112" s="22">
        <f t="shared" si="23"/>
        <v>6038</v>
      </c>
      <c r="I112" s="65" t="s">
        <v>425</v>
      </c>
      <c r="J112" s="66" t="s">
        <v>426</v>
      </c>
      <c r="K112" s="65">
        <v>6038</v>
      </c>
      <c r="L112" s="65" t="s">
        <v>427</v>
      </c>
      <c r="M112" s="66" t="s">
        <v>93</v>
      </c>
      <c r="N112" s="66"/>
      <c r="O112" s="67" t="s">
        <v>206</v>
      </c>
      <c r="P112" s="67" t="s">
        <v>51</v>
      </c>
    </row>
    <row r="113" spans="1:16" ht="12.75" customHeight="1" x14ac:dyDescent="0.2">
      <c r="A113" s="22" t="str">
        <f t="shared" si="18"/>
        <v> MHAR 3.14 </v>
      </c>
      <c r="B113" s="2" t="str">
        <f t="shared" si="19"/>
        <v>II</v>
      </c>
      <c r="C113" s="22">
        <f t="shared" si="20"/>
        <v>38739.436999999998</v>
      </c>
      <c r="D113" t="str">
        <f t="shared" si="21"/>
        <v>vis</v>
      </c>
      <c r="E113">
        <f>VLOOKUP(C113,Active!C$21:E$965,3,FALSE)</f>
        <v>6100.4996981207851</v>
      </c>
      <c r="F113" s="2" t="s">
        <v>77</v>
      </c>
      <c r="G113" t="str">
        <f t="shared" si="22"/>
        <v>38739.437</v>
      </c>
      <c r="H113" s="22">
        <f t="shared" si="23"/>
        <v>6100.5</v>
      </c>
      <c r="I113" s="65" t="s">
        <v>428</v>
      </c>
      <c r="J113" s="66" t="s">
        <v>429</v>
      </c>
      <c r="K113" s="65">
        <v>6100.5</v>
      </c>
      <c r="L113" s="65" t="s">
        <v>430</v>
      </c>
      <c r="M113" s="66" t="s">
        <v>93</v>
      </c>
      <c r="N113" s="66"/>
      <c r="O113" s="67" t="s">
        <v>206</v>
      </c>
      <c r="P113" s="67" t="s">
        <v>50</v>
      </c>
    </row>
    <row r="114" spans="1:16" ht="12.75" customHeight="1" x14ac:dyDescent="0.2">
      <c r="A114" s="22" t="str">
        <f t="shared" si="18"/>
        <v> MHAR 3.14 </v>
      </c>
      <c r="B114" s="2" t="str">
        <f t="shared" si="19"/>
        <v>I</v>
      </c>
      <c r="C114" s="22">
        <f t="shared" si="20"/>
        <v>39025.470999999998</v>
      </c>
      <c r="D114" t="str">
        <f t="shared" si="21"/>
        <v>vis</v>
      </c>
      <c r="E114">
        <f>VLOOKUP(C114,Active!C$21:E$965,3,FALSE)</f>
        <v>6286.9958519318307</v>
      </c>
      <c r="F114" s="2" t="s">
        <v>77</v>
      </c>
      <c r="G114" t="str">
        <f t="shared" si="22"/>
        <v>39025.471</v>
      </c>
      <c r="H114" s="22">
        <f t="shared" si="23"/>
        <v>6287</v>
      </c>
      <c r="I114" s="65" t="s">
        <v>431</v>
      </c>
      <c r="J114" s="66" t="s">
        <v>432</v>
      </c>
      <c r="K114" s="65">
        <v>6287</v>
      </c>
      <c r="L114" s="65" t="s">
        <v>433</v>
      </c>
      <c r="M114" s="66" t="s">
        <v>93</v>
      </c>
      <c r="N114" s="66"/>
      <c r="O114" s="67" t="s">
        <v>206</v>
      </c>
      <c r="P114" s="67" t="s">
        <v>50</v>
      </c>
    </row>
    <row r="115" spans="1:16" ht="12.75" customHeight="1" x14ac:dyDescent="0.2">
      <c r="A115" s="22" t="str">
        <f t="shared" si="18"/>
        <v> MHAR 3.14 </v>
      </c>
      <c r="B115" s="2" t="str">
        <f t="shared" si="19"/>
        <v>I</v>
      </c>
      <c r="C115" s="22">
        <f t="shared" si="20"/>
        <v>39200.298999999999</v>
      </c>
      <c r="D115" t="str">
        <f t="shared" si="21"/>
        <v>vis</v>
      </c>
      <c r="E115">
        <f>VLOOKUP(C115,Active!C$21:E$965,3,FALSE)</f>
        <v>6400.9849216874463</v>
      </c>
      <c r="F115" s="2" t="s">
        <v>77</v>
      </c>
      <c r="G115" t="str">
        <f t="shared" si="22"/>
        <v>39200.299</v>
      </c>
      <c r="H115" s="22">
        <f t="shared" si="23"/>
        <v>6401</v>
      </c>
      <c r="I115" s="65" t="s">
        <v>434</v>
      </c>
      <c r="J115" s="66" t="s">
        <v>435</v>
      </c>
      <c r="K115" s="65">
        <v>6401</v>
      </c>
      <c r="L115" s="65" t="s">
        <v>436</v>
      </c>
      <c r="M115" s="66" t="s">
        <v>93</v>
      </c>
      <c r="N115" s="66"/>
      <c r="O115" s="67" t="s">
        <v>206</v>
      </c>
      <c r="P115" s="67" t="s">
        <v>50</v>
      </c>
    </row>
    <row r="116" spans="1:16" ht="12.75" customHeight="1" x14ac:dyDescent="0.2">
      <c r="A116" s="22" t="str">
        <f t="shared" si="18"/>
        <v> MHAR 15.15 </v>
      </c>
      <c r="B116" s="2" t="str">
        <f t="shared" si="19"/>
        <v>I</v>
      </c>
      <c r="C116" s="22">
        <f t="shared" si="20"/>
        <v>39200.322999999997</v>
      </c>
      <c r="D116" t="str">
        <f t="shared" si="21"/>
        <v>vis</v>
      </c>
      <c r="E116">
        <f>VLOOKUP(C116,Active!C$21:E$965,3,FALSE)</f>
        <v>6401.0005698540663</v>
      </c>
      <c r="F116" s="2" t="s">
        <v>77</v>
      </c>
      <c r="G116" t="str">
        <f t="shared" si="22"/>
        <v>39200.323</v>
      </c>
      <c r="H116" s="22">
        <f t="shared" si="23"/>
        <v>6401</v>
      </c>
      <c r="I116" s="65" t="s">
        <v>437</v>
      </c>
      <c r="J116" s="66" t="s">
        <v>438</v>
      </c>
      <c r="K116" s="65">
        <v>6401</v>
      </c>
      <c r="L116" s="65" t="s">
        <v>335</v>
      </c>
      <c r="M116" s="66" t="s">
        <v>93</v>
      </c>
      <c r="N116" s="66"/>
      <c r="O116" s="67" t="s">
        <v>206</v>
      </c>
      <c r="P116" s="67" t="s">
        <v>51</v>
      </c>
    </row>
    <row r="117" spans="1:16" ht="12.75" customHeight="1" x14ac:dyDescent="0.2">
      <c r="A117" s="22" t="str">
        <f t="shared" si="18"/>
        <v> MHAR 3.14 </v>
      </c>
      <c r="B117" s="2" t="str">
        <f t="shared" si="19"/>
        <v>I</v>
      </c>
      <c r="C117" s="22">
        <f t="shared" si="20"/>
        <v>39390.538999999997</v>
      </c>
      <c r="D117" t="str">
        <f t="shared" si="21"/>
        <v>vis</v>
      </c>
      <c r="E117">
        <f>VLOOKUP(C117,Active!C$21:E$965,3,FALSE)</f>
        <v>6525.0227224419477</v>
      </c>
      <c r="F117" s="2" t="s">
        <v>77</v>
      </c>
      <c r="G117" t="str">
        <f t="shared" si="22"/>
        <v>39390.539</v>
      </c>
      <c r="H117" s="22">
        <f t="shared" si="23"/>
        <v>6525</v>
      </c>
      <c r="I117" s="65" t="s">
        <v>439</v>
      </c>
      <c r="J117" s="66" t="s">
        <v>440</v>
      </c>
      <c r="K117" s="65">
        <v>6525</v>
      </c>
      <c r="L117" s="65" t="s">
        <v>441</v>
      </c>
      <c r="M117" s="66" t="s">
        <v>93</v>
      </c>
      <c r="N117" s="66"/>
      <c r="O117" s="67" t="s">
        <v>206</v>
      </c>
      <c r="P117" s="67" t="s">
        <v>50</v>
      </c>
    </row>
    <row r="118" spans="1:16" ht="12.75" customHeight="1" x14ac:dyDescent="0.2">
      <c r="A118" s="22" t="str">
        <f t="shared" si="18"/>
        <v> MHAR 3.14 </v>
      </c>
      <c r="B118" s="2" t="str">
        <f t="shared" si="19"/>
        <v>I</v>
      </c>
      <c r="C118" s="22">
        <f t="shared" si="20"/>
        <v>39407.400999999998</v>
      </c>
      <c r="D118" t="str">
        <f t="shared" si="21"/>
        <v>vis</v>
      </c>
      <c r="E118">
        <f>VLOOKUP(C118,Active!C$21:E$965,3,FALSE)</f>
        <v>6536.0168635075624</v>
      </c>
      <c r="F118" s="2" t="s">
        <v>77</v>
      </c>
      <c r="G118" t="str">
        <f t="shared" si="22"/>
        <v>39407.401</v>
      </c>
      <c r="H118" s="22">
        <f t="shared" si="23"/>
        <v>6536</v>
      </c>
      <c r="I118" s="65" t="s">
        <v>442</v>
      </c>
      <c r="J118" s="66" t="s">
        <v>443</v>
      </c>
      <c r="K118" s="65">
        <v>6536</v>
      </c>
      <c r="L118" s="65" t="s">
        <v>427</v>
      </c>
      <c r="M118" s="66" t="s">
        <v>93</v>
      </c>
      <c r="N118" s="66"/>
      <c r="O118" s="67" t="s">
        <v>206</v>
      </c>
      <c r="P118" s="67" t="s">
        <v>50</v>
      </c>
    </row>
    <row r="119" spans="1:16" ht="12.75" customHeight="1" x14ac:dyDescent="0.2">
      <c r="A119" s="22" t="str">
        <f t="shared" si="18"/>
        <v> MHAR 3.14 </v>
      </c>
      <c r="B119" s="2" t="str">
        <f t="shared" si="19"/>
        <v>I</v>
      </c>
      <c r="C119" s="22">
        <f t="shared" si="20"/>
        <v>39798.438000000002</v>
      </c>
      <c r="D119" t="str">
        <f t="shared" si="21"/>
        <v>vis</v>
      </c>
      <c r="E119">
        <f>VLOOKUP(C119,Active!C$21:E$965,3,FALSE)</f>
        <v>6790.9757023092807</v>
      </c>
      <c r="F119" s="2" t="s">
        <v>77</v>
      </c>
      <c r="G119" t="str">
        <f t="shared" si="22"/>
        <v>39798.438</v>
      </c>
      <c r="H119" s="22">
        <f t="shared" si="23"/>
        <v>6791</v>
      </c>
      <c r="I119" s="65" t="s">
        <v>444</v>
      </c>
      <c r="J119" s="66" t="s">
        <v>445</v>
      </c>
      <c r="K119" s="65">
        <v>6791</v>
      </c>
      <c r="L119" s="65" t="s">
        <v>148</v>
      </c>
      <c r="M119" s="66" t="s">
        <v>93</v>
      </c>
      <c r="N119" s="66"/>
      <c r="O119" s="67" t="s">
        <v>206</v>
      </c>
      <c r="P119" s="67" t="s">
        <v>50</v>
      </c>
    </row>
    <row r="120" spans="1:16" ht="12.75" customHeight="1" x14ac:dyDescent="0.2">
      <c r="A120" s="22" t="str">
        <f t="shared" si="18"/>
        <v> MHAR 3.14 </v>
      </c>
      <c r="B120" s="2" t="str">
        <f t="shared" si="19"/>
        <v>I</v>
      </c>
      <c r="C120" s="22">
        <f t="shared" si="20"/>
        <v>39801.493000000002</v>
      </c>
      <c r="D120" t="str">
        <f t="shared" si="21"/>
        <v>vis</v>
      </c>
      <c r="E120">
        <f>VLOOKUP(C120,Active!C$21:E$965,3,FALSE)</f>
        <v>6792.9675835188318</v>
      </c>
      <c r="F120" s="2" t="s">
        <v>77</v>
      </c>
      <c r="G120" t="str">
        <f t="shared" si="22"/>
        <v>39801.493</v>
      </c>
      <c r="H120" s="22">
        <f t="shared" si="23"/>
        <v>6793</v>
      </c>
      <c r="I120" s="65" t="s">
        <v>446</v>
      </c>
      <c r="J120" s="66" t="s">
        <v>447</v>
      </c>
      <c r="K120" s="65">
        <v>6793</v>
      </c>
      <c r="L120" s="65" t="s">
        <v>448</v>
      </c>
      <c r="M120" s="66" t="s">
        <v>93</v>
      </c>
      <c r="N120" s="66"/>
      <c r="O120" s="67" t="s">
        <v>206</v>
      </c>
      <c r="P120" s="67" t="s">
        <v>50</v>
      </c>
    </row>
    <row r="121" spans="1:16" ht="12.75" customHeight="1" x14ac:dyDescent="0.2">
      <c r="A121" s="22" t="str">
        <f t="shared" si="18"/>
        <v> MHAR 15.15 </v>
      </c>
      <c r="B121" s="2" t="str">
        <f t="shared" si="19"/>
        <v>I</v>
      </c>
      <c r="C121" s="22">
        <f t="shared" si="20"/>
        <v>39904.29</v>
      </c>
      <c r="D121" t="str">
        <f t="shared" si="21"/>
        <v>vis</v>
      </c>
      <c r="E121">
        <f>VLOOKUP(C121,Active!C$21:E$965,3,FALSE)</f>
        <v>6859.991941194191</v>
      </c>
      <c r="F121" s="2" t="s">
        <v>77</v>
      </c>
      <c r="G121" t="str">
        <f t="shared" si="22"/>
        <v>39904.290</v>
      </c>
      <c r="H121" s="22">
        <f t="shared" si="23"/>
        <v>6860</v>
      </c>
      <c r="I121" s="65" t="s">
        <v>449</v>
      </c>
      <c r="J121" s="66" t="s">
        <v>450</v>
      </c>
      <c r="K121" s="65">
        <v>6860</v>
      </c>
      <c r="L121" s="65" t="s">
        <v>451</v>
      </c>
      <c r="M121" s="66" t="s">
        <v>93</v>
      </c>
      <c r="N121" s="66"/>
      <c r="O121" s="67" t="s">
        <v>206</v>
      </c>
      <c r="P121" s="67" t="s">
        <v>51</v>
      </c>
    </row>
    <row r="122" spans="1:16" ht="12.75" customHeight="1" x14ac:dyDescent="0.2">
      <c r="A122" s="22" t="str">
        <f t="shared" si="18"/>
        <v> MHAR 15.15 </v>
      </c>
      <c r="B122" s="2" t="str">
        <f t="shared" si="19"/>
        <v>I</v>
      </c>
      <c r="C122" s="22">
        <f t="shared" si="20"/>
        <v>40289.284</v>
      </c>
      <c r="D122" t="str">
        <f t="shared" si="21"/>
        <v>vis</v>
      </c>
      <c r="E122">
        <f>VLOOKUP(C122,Active!C$21:E$965,3,FALSE)</f>
        <v>7111.0107020419564</v>
      </c>
      <c r="F122" s="2" t="s">
        <v>77</v>
      </c>
      <c r="G122" t="str">
        <f t="shared" si="22"/>
        <v>40289.284</v>
      </c>
      <c r="H122" s="22">
        <f t="shared" si="23"/>
        <v>7111</v>
      </c>
      <c r="I122" s="65" t="s">
        <v>452</v>
      </c>
      <c r="J122" s="66" t="s">
        <v>453</v>
      </c>
      <c r="K122" s="65">
        <v>7111</v>
      </c>
      <c r="L122" s="65" t="s">
        <v>358</v>
      </c>
      <c r="M122" s="66" t="s">
        <v>93</v>
      </c>
      <c r="N122" s="66"/>
      <c r="O122" s="67" t="s">
        <v>206</v>
      </c>
      <c r="P122" s="67" t="s">
        <v>51</v>
      </c>
    </row>
    <row r="123" spans="1:16" ht="12.75" customHeight="1" x14ac:dyDescent="0.2">
      <c r="A123" s="22" t="str">
        <f t="shared" si="18"/>
        <v> MHAR 15.15 </v>
      </c>
      <c r="B123" s="2" t="str">
        <f t="shared" si="19"/>
        <v>I</v>
      </c>
      <c r="C123" s="22">
        <f t="shared" si="20"/>
        <v>40485.559000000001</v>
      </c>
      <c r="D123" t="str">
        <f t="shared" si="21"/>
        <v>vis</v>
      </c>
      <c r="E123">
        <f>VLOOKUP(C123,Active!C$21:E$965,3,FALSE)</f>
        <v>7238.9833646948691</v>
      </c>
      <c r="F123" s="2" t="s">
        <v>77</v>
      </c>
      <c r="G123" t="str">
        <f t="shared" si="22"/>
        <v>40485.559</v>
      </c>
      <c r="H123" s="22">
        <f t="shared" si="23"/>
        <v>7239</v>
      </c>
      <c r="I123" s="65" t="s">
        <v>454</v>
      </c>
      <c r="J123" s="66" t="s">
        <v>455</v>
      </c>
      <c r="K123" s="65">
        <v>7239</v>
      </c>
      <c r="L123" s="65" t="s">
        <v>456</v>
      </c>
      <c r="M123" s="66" t="s">
        <v>93</v>
      </c>
      <c r="N123" s="66"/>
      <c r="O123" s="67" t="s">
        <v>206</v>
      </c>
      <c r="P123" s="67" t="s">
        <v>51</v>
      </c>
    </row>
    <row r="124" spans="1:16" ht="12.75" customHeight="1" x14ac:dyDescent="0.2">
      <c r="A124" s="22" t="str">
        <f t="shared" si="18"/>
        <v> MHAR 15.15 </v>
      </c>
      <c r="B124" s="2" t="str">
        <f t="shared" si="19"/>
        <v>I</v>
      </c>
      <c r="C124" s="22">
        <f t="shared" si="20"/>
        <v>40485.589</v>
      </c>
      <c r="D124" t="str">
        <f t="shared" si="21"/>
        <v>vis</v>
      </c>
      <c r="E124">
        <f>VLOOKUP(C124,Active!C$21:E$965,3,FALSE)</f>
        <v>7239.002924903145</v>
      </c>
      <c r="F124" s="2" t="s">
        <v>77</v>
      </c>
      <c r="G124" t="str">
        <f t="shared" si="22"/>
        <v>40485.589</v>
      </c>
      <c r="H124" s="22">
        <f t="shared" si="23"/>
        <v>7239</v>
      </c>
      <c r="I124" s="65" t="s">
        <v>457</v>
      </c>
      <c r="J124" s="66" t="s">
        <v>458</v>
      </c>
      <c r="K124" s="65">
        <v>7239</v>
      </c>
      <c r="L124" s="65" t="s">
        <v>173</v>
      </c>
      <c r="M124" s="66" t="s">
        <v>93</v>
      </c>
      <c r="N124" s="66"/>
      <c r="O124" s="67" t="s">
        <v>206</v>
      </c>
      <c r="P124" s="67" t="s">
        <v>51</v>
      </c>
    </row>
    <row r="125" spans="1:16" ht="12.75" customHeight="1" x14ac:dyDescent="0.2">
      <c r="A125" s="22" t="str">
        <f t="shared" si="18"/>
        <v> MHAR 15.15 </v>
      </c>
      <c r="B125" s="2" t="str">
        <f t="shared" si="19"/>
        <v>I</v>
      </c>
      <c r="C125" s="22">
        <f t="shared" si="20"/>
        <v>41677.305</v>
      </c>
      <c r="D125" t="str">
        <f t="shared" si="21"/>
        <v>vis</v>
      </c>
      <c r="E125">
        <f>VLOOKUP(C125,Active!C$21:E$965,3,FALSE)</f>
        <v>8016.0100304748057</v>
      </c>
      <c r="F125" s="2" t="s">
        <v>77</v>
      </c>
      <c r="G125" t="str">
        <f t="shared" si="22"/>
        <v>41677.305</v>
      </c>
      <c r="H125" s="22">
        <f t="shared" si="23"/>
        <v>8016</v>
      </c>
      <c r="I125" s="65" t="s">
        <v>459</v>
      </c>
      <c r="J125" s="66" t="s">
        <v>460</v>
      </c>
      <c r="K125" s="65">
        <v>8016</v>
      </c>
      <c r="L125" s="65" t="s">
        <v>461</v>
      </c>
      <c r="M125" s="66" t="s">
        <v>93</v>
      </c>
      <c r="N125" s="66"/>
      <c r="O125" s="67" t="s">
        <v>206</v>
      </c>
      <c r="P125" s="67" t="s">
        <v>51</v>
      </c>
    </row>
    <row r="126" spans="1:16" ht="12.75" customHeight="1" x14ac:dyDescent="0.2">
      <c r="A126" s="22" t="str">
        <f t="shared" si="18"/>
        <v> MHAR 15.15 </v>
      </c>
      <c r="B126" s="2" t="str">
        <f t="shared" si="19"/>
        <v>I</v>
      </c>
      <c r="C126" s="22">
        <f t="shared" si="20"/>
        <v>43074.527000000002</v>
      </c>
      <c r="D126" t="str">
        <f t="shared" si="21"/>
        <v>vis</v>
      </c>
      <c r="E126">
        <f>VLOOKUP(C126,Active!C$21:E$965,3,FALSE)</f>
        <v>8927.008474786242</v>
      </c>
      <c r="F126" s="2" t="s">
        <v>77</v>
      </c>
      <c r="G126" t="str">
        <f t="shared" si="22"/>
        <v>43074.527</v>
      </c>
      <c r="H126" s="22">
        <f t="shared" si="23"/>
        <v>8927</v>
      </c>
      <c r="I126" s="65" t="s">
        <v>462</v>
      </c>
      <c r="J126" s="66" t="s">
        <v>463</v>
      </c>
      <c r="K126" s="65">
        <v>8927</v>
      </c>
      <c r="L126" s="65" t="s">
        <v>348</v>
      </c>
      <c r="M126" s="66" t="s">
        <v>93</v>
      </c>
      <c r="N126" s="66"/>
      <c r="O126" s="67" t="s">
        <v>206</v>
      </c>
      <c r="P126" s="67" t="s">
        <v>51</v>
      </c>
    </row>
    <row r="127" spans="1:16" ht="12.75" customHeight="1" x14ac:dyDescent="0.2">
      <c r="A127" s="22" t="str">
        <f t="shared" si="18"/>
        <v>BAVM 56 </v>
      </c>
      <c r="B127" s="2" t="str">
        <f t="shared" si="19"/>
        <v>I</v>
      </c>
      <c r="C127" s="22">
        <f t="shared" si="20"/>
        <v>47778.453999999998</v>
      </c>
      <c r="D127" t="str">
        <f t="shared" si="21"/>
        <v>vis</v>
      </c>
      <c r="E127">
        <f>VLOOKUP(C127,Active!C$21:E$965,3,FALSE)</f>
        <v>11994.001536128357</v>
      </c>
      <c r="F127" s="2" t="s">
        <v>77</v>
      </c>
      <c r="G127" t="str">
        <f t="shared" si="22"/>
        <v>47778.454</v>
      </c>
      <c r="H127" s="22">
        <f t="shared" si="23"/>
        <v>11994</v>
      </c>
      <c r="I127" s="65" t="s">
        <v>464</v>
      </c>
      <c r="J127" s="66" t="s">
        <v>465</v>
      </c>
      <c r="K127" s="65">
        <v>11994</v>
      </c>
      <c r="L127" s="65" t="s">
        <v>322</v>
      </c>
      <c r="M127" s="66" t="s">
        <v>466</v>
      </c>
      <c r="N127" s="66"/>
      <c r="O127" s="67" t="s">
        <v>467</v>
      </c>
      <c r="P127" s="68" t="s">
        <v>54</v>
      </c>
    </row>
    <row r="128" spans="1:16" ht="12.75" customHeight="1" x14ac:dyDescent="0.2">
      <c r="A128" s="22" t="str">
        <f t="shared" si="18"/>
        <v>BAVM 56 </v>
      </c>
      <c r="B128" s="2" t="str">
        <f t="shared" si="19"/>
        <v>I</v>
      </c>
      <c r="C128" s="22">
        <f t="shared" si="20"/>
        <v>47847.471700000002</v>
      </c>
      <c r="D128" t="str">
        <f t="shared" si="21"/>
        <v>vis</v>
      </c>
      <c r="E128">
        <f>VLOOKUP(C128,Active!C$21:E$965,3,FALSE)</f>
        <v>12039.001555688568</v>
      </c>
      <c r="F128" s="2" t="s">
        <v>77</v>
      </c>
      <c r="G128" t="str">
        <f t="shared" si="22"/>
        <v>47847.4717</v>
      </c>
      <c r="H128" s="22">
        <f t="shared" si="23"/>
        <v>12039</v>
      </c>
      <c r="I128" s="65" t="s">
        <v>468</v>
      </c>
      <c r="J128" s="66" t="s">
        <v>469</v>
      </c>
      <c r="K128" s="65">
        <v>12039</v>
      </c>
      <c r="L128" s="65" t="s">
        <v>470</v>
      </c>
      <c r="M128" s="66" t="s">
        <v>227</v>
      </c>
      <c r="N128" s="66" t="s">
        <v>471</v>
      </c>
      <c r="O128" s="67" t="s">
        <v>300</v>
      </c>
      <c r="P128" s="68" t="s">
        <v>54</v>
      </c>
    </row>
    <row r="129" spans="1:16" ht="12.75" customHeight="1" x14ac:dyDescent="0.2">
      <c r="A129" s="22" t="str">
        <f t="shared" si="18"/>
        <v>BAVM 60 </v>
      </c>
      <c r="B129" s="2" t="str">
        <f t="shared" si="19"/>
        <v>I</v>
      </c>
      <c r="C129" s="22">
        <f t="shared" si="20"/>
        <v>48534.581100000003</v>
      </c>
      <c r="D129" t="str">
        <f t="shared" si="21"/>
        <v>vis</v>
      </c>
      <c r="E129">
        <f>VLOOKUP(C129,Active!C$21:E$965,3,FALSE)</f>
        <v>12487.001654793623</v>
      </c>
      <c r="F129" s="2" t="s">
        <v>77</v>
      </c>
      <c r="G129" t="str">
        <f t="shared" si="22"/>
        <v>48534.5811</v>
      </c>
      <c r="H129" s="22">
        <f t="shared" si="23"/>
        <v>12487</v>
      </c>
      <c r="I129" s="65" t="s">
        <v>472</v>
      </c>
      <c r="J129" s="66" t="s">
        <v>473</v>
      </c>
      <c r="K129" s="65">
        <v>12487</v>
      </c>
      <c r="L129" s="65" t="s">
        <v>474</v>
      </c>
      <c r="M129" s="66" t="s">
        <v>227</v>
      </c>
      <c r="N129" s="66" t="s">
        <v>475</v>
      </c>
      <c r="O129" s="67" t="s">
        <v>300</v>
      </c>
      <c r="P129" s="68" t="s">
        <v>55</v>
      </c>
    </row>
    <row r="130" spans="1:16" ht="12.75" customHeight="1" x14ac:dyDescent="0.2">
      <c r="A130" s="22" t="str">
        <f t="shared" si="18"/>
        <v>BAVM 60 </v>
      </c>
      <c r="B130" s="2" t="str">
        <f t="shared" si="19"/>
        <v>I</v>
      </c>
      <c r="C130" s="22">
        <f t="shared" si="20"/>
        <v>48534.583400000003</v>
      </c>
      <c r="D130" t="str">
        <f t="shared" si="21"/>
        <v>vis</v>
      </c>
      <c r="E130">
        <f>VLOOKUP(C130,Active!C$21:E$965,3,FALSE)</f>
        <v>12487.003154409591</v>
      </c>
      <c r="F130" s="2" t="s">
        <v>77</v>
      </c>
      <c r="G130" t="str">
        <f t="shared" si="22"/>
        <v>48534.5834</v>
      </c>
      <c r="H130" s="22">
        <f t="shared" si="23"/>
        <v>12487</v>
      </c>
      <c r="I130" s="65" t="s">
        <v>476</v>
      </c>
      <c r="J130" s="66" t="s">
        <v>477</v>
      </c>
      <c r="K130" s="65">
        <v>12487</v>
      </c>
      <c r="L130" s="65" t="s">
        <v>478</v>
      </c>
      <c r="M130" s="66" t="s">
        <v>227</v>
      </c>
      <c r="N130" s="66" t="s">
        <v>471</v>
      </c>
      <c r="O130" s="67" t="s">
        <v>300</v>
      </c>
      <c r="P130" s="68" t="s">
        <v>55</v>
      </c>
    </row>
    <row r="131" spans="1:16" ht="12.75" customHeight="1" x14ac:dyDescent="0.2">
      <c r="A131" s="22" t="str">
        <f t="shared" si="18"/>
        <v>VSB 44 </v>
      </c>
      <c r="B131" s="2" t="str">
        <f t="shared" si="19"/>
        <v>I</v>
      </c>
      <c r="C131" s="22">
        <f t="shared" si="20"/>
        <v>53717.046600000001</v>
      </c>
      <c r="D131" t="str">
        <f t="shared" si="21"/>
        <v>vis</v>
      </c>
      <c r="E131">
        <f>VLOOKUP(C131,Active!C$21:E$965,3,FALSE)</f>
        <v>15866.005140422738</v>
      </c>
      <c r="F131" s="2" t="s">
        <v>77</v>
      </c>
      <c r="G131" t="str">
        <f t="shared" si="22"/>
        <v>53717.0466</v>
      </c>
      <c r="H131" s="22">
        <f t="shared" si="23"/>
        <v>15866</v>
      </c>
      <c r="I131" s="65" t="s">
        <v>479</v>
      </c>
      <c r="J131" s="66" t="s">
        <v>480</v>
      </c>
      <c r="K131" s="65" t="s">
        <v>481</v>
      </c>
      <c r="L131" s="65" t="s">
        <v>482</v>
      </c>
      <c r="M131" s="66" t="s">
        <v>227</v>
      </c>
      <c r="N131" s="66" t="s">
        <v>228</v>
      </c>
      <c r="O131" s="67" t="s">
        <v>483</v>
      </c>
      <c r="P131" s="68" t="s">
        <v>61</v>
      </c>
    </row>
    <row r="132" spans="1:16" ht="12.75" customHeight="1" x14ac:dyDescent="0.2">
      <c r="A132" s="22" t="str">
        <f t="shared" si="18"/>
        <v>VSB 48 </v>
      </c>
      <c r="B132" s="2" t="str">
        <f t="shared" si="19"/>
        <v>I</v>
      </c>
      <c r="C132" s="22">
        <f t="shared" si="20"/>
        <v>54792.177100000001</v>
      </c>
      <c r="D132" t="str">
        <f t="shared" si="21"/>
        <v>vis</v>
      </c>
      <c r="E132">
        <f>VLOOKUP(C132,Active!C$21:E$965,3,FALSE)</f>
        <v>16566.997690591412</v>
      </c>
      <c r="F132" s="2" t="s">
        <v>77</v>
      </c>
      <c r="G132" t="str">
        <f t="shared" si="22"/>
        <v>54792.1771</v>
      </c>
      <c r="H132" s="22">
        <f t="shared" si="23"/>
        <v>16567</v>
      </c>
      <c r="I132" s="65" t="s">
        <v>484</v>
      </c>
      <c r="J132" s="66" t="s">
        <v>485</v>
      </c>
      <c r="K132" s="65" t="s">
        <v>486</v>
      </c>
      <c r="L132" s="65" t="s">
        <v>487</v>
      </c>
      <c r="M132" s="66" t="s">
        <v>239</v>
      </c>
      <c r="N132" s="66" t="s">
        <v>77</v>
      </c>
      <c r="O132" s="67" t="s">
        <v>488</v>
      </c>
      <c r="P132" s="68" t="s">
        <v>64</v>
      </c>
    </row>
    <row r="133" spans="1:16" ht="12.75" customHeight="1" x14ac:dyDescent="0.2">
      <c r="A133" s="22" t="str">
        <f t="shared" si="18"/>
        <v>BAVM 225 </v>
      </c>
      <c r="B133" s="2" t="str">
        <f t="shared" si="19"/>
        <v>I</v>
      </c>
      <c r="C133" s="22">
        <f t="shared" si="20"/>
        <v>55850.433599999997</v>
      </c>
      <c r="D133" t="str">
        <f t="shared" si="21"/>
        <v>vis</v>
      </c>
      <c r="E133">
        <f>VLOOKUP(C133,Active!C$21:E$965,3,FALSE)</f>
        <v>17256.988275611158</v>
      </c>
      <c r="F133" s="2" t="s">
        <v>77</v>
      </c>
      <c r="G133" t="str">
        <f t="shared" si="22"/>
        <v>55850.4336</v>
      </c>
      <c r="H133" s="22">
        <f t="shared" si="23"/>
        <v>17257</v>
      </c>
      <c r="I133" s="65" t="s">
        <v>489</v>
      </c>
      <c r="J133" s="66" t="s">
        <v>490</v>
      </c>
      <c r="K133" s="65" t="s">
        <v>491</v>
      </c>
      <c r="L133" s="65" t="s">
        <v>492</v>
      </c>
      <c r="M133" s="66" t="s">
        <v>239</v>
      </c>
      <c r="N133" s="66" t="s">
        <v>244</v>
      </c>
      <c r="O133" s="67" t="s">
        <v>300</v>
      </c>
      <c r="P133" s="68" t="s">
        <v>67</v>
      </c>
    </row>
    <row r="134" spans="1:16" ht="12.75" customHeight="1" x14ac:dyDescent="0.2">
      <c r="A134" s="22" t="str">
        <f t="shared" si="18"/>
        <v> JAAVSO 41;122 </v>
      </c>
      <c r="B134" s="2" t="str">
        <f t="shared" si="19"/>
        <v>I</v>
      </c>
      <c r="C134" s="22">
        <f t="shared" si="20"/>
        <v>56187.846799999999</v>
      </c>
      <c r="D134" t="str">
        <f t="shared" si="21"/>
        <v>vis</v>
      </c>
      <c r="E134">
        <f>VLOOKUP(C134,Active!C$21:E$965,3,FALSE)</f>
        <v>17476.984024525893</v>
      </c>
      <c r="F134" s="2" t="s">
        <v>77</v>
      </c>
      <c r="G134" t="str">
        <f t="shared" si="22"/>
        <v>56187.8468</v>
      </c>
      <c r="H134" s="22">
        <f t="shared" si="23"/>
        <v>17477</v>
      </c>
      <c r="I134" s="65" t="s">
        <v>493</v>
      </c>
      <c r="J134" s="66" t="s">
        <v>494</v>
      </c>
      <c r="K134" s="65" t="s">
        <v>495</v>
      </c>
      <c r="L134" s="65" t="s">
        <v>496</v>
      </c>
      <c r="M134" s="66" t="s">
        <v>239</v>
      </c>
      <c r="N134" s="66" t="s">
        <v>77</v>
      </c>
      <c r="O134" s="67" t="s">
        <v>294</v>
      </c>
      <c r="P134" s="67" t="s">
        <v>69</v>
      </c>
    </row>
  </sheetData>
  <sheetProtection selectLockedCells="1" selectUnlockedCells="1"/>
  <hyperlinks>
    <hyperlink ref="P52" r:id="rId1" xr:uid="{00000000-0004-0000-0100-000000000000}"/>
    <hyperlink ref="P53" r:id="rId2" xr:uid="{00000000-0004-0000-0100-000001000000}"/>
    <hyperlink ref="P54" r:id="rId3" xr:uid="{00000000-0004-0000-0100-000002000000}"/>
    <hyperlink ref="P55" r:id="rId4" xr:uid="{00000000-0004-0000-0100-000003000000}"/>
    <hyperlink ref="P57" r:id="rId5" xr:uid="{00000000-0004-0000-0100-000004000000}"/>
    <hyperlink ref="P60" r:id="rId6" xr:uid="{00000000-0004-0000-0100-000005000000}"/>
    <hyperlink ref="P61" r:id="rId7" xr:uid="{00000000-0004-0000-0100-000006000000}"/>
    <hyperlink ref="P62" r:id="rId8" xr:uid="{00000000-0004-0000-0100-000007000000}"/>
    <hyperlink ref="P63" r:id="rId9" xr:uid="{00000000-0004-0000-0100-000008000000}"/>
    <hyperlink ref="P64" r:id="rId10" xr:uid="{00000000-0004-0000-0100-000009000000}"/>
    <hyperlink ref="P65" r:id="rId11" xr:uid="{00000000-0004-0000-0100-00000A000000}"/>
    <hyperlink ref="P67" r:id="rId12" xr:uid="{00000000-0004-0000-0100-00000B000000}"/>
    <hyperlink ref="P127" r:id="rId13" xr:uid="{00000000-0004-0000-0100-00000C000000}"/>
    <hyperlink ref="P128" r:id="rId14" xr:uid="{00000000-0004-0000-0100-00000D000000}"/>
    <hyperlink ref="P129" r:id="rId15" xr:uid="{00000000-0004-0000-0100-00000E000000}"/>
    <hyperlink ref="P130" r:id="rId16" xr:uid="{00000000-0004-0000-0100-00000F000000}"/>
    <hyperlink ref="P131" r:id="rId17" xr:uid="{00000000-0004-0000-0100-000010000000}"/>
    <hyperlink ref="P132" r:id="rId18" xr:uid="{00000000-0004-0000-0100-000011000000}"/>
    <hyperlink ref="P133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2022-03-30T06:06:16Z</dcterms:created>
  <dcterms:modified xsi:type="dcterms:W3CDTF">2025-01-07T07:16:00Z</dcterms:modified>
</cp:coreProperties>
</file>