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05D5E9C-3E69-40E5-B2E2-CFCB38B4FB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7" i="1" l="1"/>
  <c r="F37" i="1" s="1"/>
  <c r="G37" i="1" s="1"/>
  <c r="K37" i="1" s="1"/>
  <c r="Q37" i="1"/>
  <c r="F14" i="1"/>
  <c r="E35" i="1"/>
  <c r="F35" i="1"/>
  <c r="G35" i="1" s="1"/>
  <c r="K35" i="1" s="1"/>
  <c r="E29" i="1"/>
  <c r="F29" i="1"/>
  <c r="G29" i="1"/>
  <c r="J29" i="1"/>
  <c r="E30" i="1"/>
  <c r="F30" i="1"/>
  <c r="G30" i="1" s="1"/>
  <c r="J30" i="1" s="1"/>
  <c r="E31" i="1"/>
  <c r="F31" i="1"/>
  <c r="G31" i="1"/>
  <c r="J31" i="1"/>
  <c r="E32" i="1"/>
  <c r="F32" i="1"/>
  <c r="G32" i="1" s="1"/>
  <c r="K32" i="1" s="1"/>
  <c r="E33" i="1"/>
  <c r="F33" i="1"/>
  <c r="G33" i="1"/>
  <c r="K33" i="1"/>
  <c r="E34" i="1"/>
  <c r="F34" i="1"/>
  <c r="G34" i="1" s="1"/>
  <c r="K34" i="1" s="1"/>
  <c r="E36" i="1"/>
  <c r="F36" i="1"/>
  <c r="G36" i="1"/>
  <c r="K36" i="1"/>
  <c r="Q35" i="1"/>
  <c r="E22" i="1"/>
  <c r="F22" i="1" s="1"/>
  <c r="G22" i="1" s="1"/>
  <c r="K22" i="1" s="1"/>
  <c r="E23" i="1"/>
  <c r="F23" i="1"/>
  <c r="G23" i="1"/>
  <c r="K23" i="1" s="1"/>
  <c r="E24" i="1"/>
  <c r="F24" i="1" s="1"/>
  <c r="G24" i="1" s="1"/>
  <c r="J24" i="1" s="1"/>
  <c r="E25" i="1"/>
  <c r="F25" i="1"/>
  <c r="G25" i="1"/>
  <c r="J25" i="1" s="1"/>
  <c r="E26" i="1"/>
  <c r="F26" i="1" s="1"/>
  <c r="G26" i="1" s="1"/>
  <c r="J26" i="1" s="1"/>
  <c r="E27" i="1"/>
  <c r="F27" i="1"/>
  <c r="G27" i="1"/>
  <c r="J27" i="1" s="1"/>
  <c r="E28" i="1"/>
  <c r="F28" i="1" s="1"/>
  <c r="G28" i="1" s="1"/>
  <c r="J28" i="1" s="1"/>
  <c r="Q36" i="1"/>
  <c r="E21" i="1"/>
  <c r="F21" i="1"/>
  <c r="G21" i="1" s="1"/>
  <c r="H21" i="1" s="1"/>
  <c r="D9" i="1"/>
  <c r="C9" i="1"/>
  <c r="Q34" i="1"/>
  <c r="Q32" i="1"/>
  <c r="Q33" i="1"/>
  <c r="Q31" i="1"/>
  <c r="Q25" i="1"/>
  <c r="Q27" i="1"/>
  <c r="Q28" i="1"/>
  <c r="Q29" i="1"/>
  <c r="Q30" i="1"/>
  <c r="Q26" i="1"/>
  <c r="Q24" i="1"/>
  <c r="Q23" i="1"/>
  <c r="Q22" i="1"/>
  <c r="C17" i="1"/>
  <c r="Q21" i="1"/>
  <c r="C11" i="1"/>
  <c r="C12" i="1"/>
  <c r="O37" i="1" l="1"/>
  <c r="F15" i="1"/>
  <c r="C16" i="1"/>
  <c r="D18" i="1" s="1"/>
  <c r="O35" i="1"/>
  <c r="O29" i="1"/>
  <c r="O31" i="1"/>
  <c r="O36" i="1"/>
  <c r="O21" i="1"/>
  <c r="O28" i="1"/>
  <c r="O33" i="1"/>
  <c r="O34" i="1"/>
  <c r="O22" i="1"/>
  <c r="O30" i="1"/>
  <c r="C15" i="1"/>
  <c r="O23" i="1"/>
  <c r="O32" i="1"/>
  <c r="O25" i="1"/>
  <c r="O27" i="1"/>
  <c r="O26" i="1"/>
  <c r="O24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<sst xmlns="http://schemas.openxmlformats.org/spreadsheetml/2006/main" count="82" uniqueCount="61">
  <si>
    <t>VSB-64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</si>
  <si>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</si>
  <si>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</si>
  <si>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</si>
  <si>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</si>
  <si>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</si>
  <si>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</si>
  <si>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</si>
  <si>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</si>
  <si>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</si>
  <si>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</si>
  <si>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</si>
  <si>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</si>
  <si>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</si>
  <si>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</si>
  <si>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</si>
  <si>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</si>
  <si>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</si>
  <si>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</si>
  <si>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</si>
  <si>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</si>
  <si>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</si>
  <si>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</si>
  <si>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</si>
  <si>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</si>
  <si>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</si>
  <si>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</si>
  <si>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</si>
  <si>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</si>
  <si>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</si>
  <si>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</si>
  <si>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</si>
  <si>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</si>
  <si>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</si>
  <si>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not avail.</t>
  </si>
  <si>
    <t>IBVS 5570</t>
  </si>
  <si>
    <t>Per</t>
  </si>
  <si>
    <t>EA</t>
  </si>
  <si>
    <t>IBVS 6018</t>
  </si>
  <si>
    <t>V0959 Per / GSC 2385-0341</t>
  </si>
  <si>
    <t>IBVS 6063</t>
  </si>
  <si>
    <t>I</t>
  </si>
  <si>
    <t>IBVS 6084</t>
  </si>
  <si>
    <t>IBVS 6118</t>
  </si>
  <si>
    <t>IBVS 6152</t>
  </si>
  <si>
    <t>IBVS 6196</t>
  </si>
  <si>
    <t>OEJV 0179</t>
  </si>
  <si>
    <t>pg</t>
  </si>
  <si>
    <t>vis</t>
  </si>
  <si>
    <t>PE</t>
  </si>
  <si>
    <t>CCD</t>
  </si>
  <si>
    <t>Add cycle</t>
  </si>
  <si>
    <t>Old Cycle</t>
  </si>
  <si>
    <t>RHN 2018</t>
  </si>
  <si>
    <t>Rc</t>
  </si>
  <si>
    <t>JBAV 96</t>
  </si>
  <si>
    <t>Next ToM-P</t>
  </si>
  <si>
    <t>Next ToM-S</t>
  </si>
  <si>
    <t>10.11-10.75</t>
  </si>
  <si>
    <t>Mag R1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</si>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</sst>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5" fillId="0" borderId="0"/>
    <xf numFmtId="0" fontId="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5" xfId="0" applyFont="1" applyBorder="1" applyAlignment="1">
      <alignment vertical="center"/>
    </xf>
    <xf numFmtId="0" fontId="16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1" fillId="0" borderId="0" xfId="43" applyFont="1" applyAlignment="1">
      <alignment horizontal="left"/>
    </xf>
    <xf numFmtId="0" fontId="31" fillId="0" borderId="0" xfId="43" applyFont="1" applyAlignment="1">
      <alignment horizontal="center"/>
    </xf>
    <xf numFmtId="165" fontId="31" fillId="0" borderId="0" xfId="43" applyNumberFormat="1" applyFont="1" applyAlignment="1">
      <alignment horizontal="left" vertical="top"/>
    </xf>
    <xf numFmtId="0" fontId="31" fillId="0" borderId="0" xfId="43" applyFont="1" applyAlignment="1">
      <alignment horizontal="left" vertical="top"/>
    </xf>
    <xf numFmtId="0" fontId="32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166" fontId="32" fillId="0" borderId="0" xfId="0" applyNumberFormat="1" applyFont="1" applyAlignment="1" applyProtection="1">
      <alignment horizontal="left" vertical="center" wrapText="1"/>
      <protection locked="0"/>
    </xf>
    <xf numFmtId="0" fontId="0" fillId="0" borderId="11" xfId="0" applyBorder="1">
      <alignment vertical="top"/>
    </xf>
    <xf numFmtId="0" fontId="33" fillId="0" borderId="14" xfId="0" applyFont="1" applyBorder="1" applyAlignment="1">
      <alignment horizontal="right" vertical="center"/>
    </xf>
    <xf numFmtId="0" fontId="33" fillId="0" borderId="16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34" fillId="0" borderId="15" xfId="0" applyFont="1" applyBorder="1" applyAlignment="1">
      <alignment horizontal="right" vertical="center"/>
    </xf>
    <xf numFmtId="22" fontId="34" fillId="0" borderId="15" xfId="0" applyNumberFormat="1" applyFont="1" applyBorder="1" applyAlignment="1">
      <alignment horizontal="right" vertical="center"/>
    </xf>
    <xf numFmtId="22" fontId="34" fillId="0" borderId="17" xfId="0" applyNumberFormat="1" applyFont="1" applyBorder="1" applyAlignment="1">
      <alignment horizontal="right" vertical="center"/>
    </xf>
    <xf numFmtId="0" fontId="6" fillId="24" borderId="13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right" vertical="center"/>
    </xf>
    <xf numFmtId="0" fontId="11" fillId="0" borderId="5" xfId="0" applyFont="1" applyBorder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2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V0959 Per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2.2000000000000001E-3</c:v>
                  </c:pt>
                  <c:pt idx="4">
                    <c:v>2.9999999999999997E-4</c:v>
                  </c:pt>
                  <c:pt idx="5">
                    <c:v>4.1000000000000003E-3</c:v>
                  </c:pt>
                  <c:pt idx="6">
                    <c:v>1E-4</c:v>
                  </c:pt>
                  <c:pt idx="7">
                    <c:v>2.5999999999999999E-3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1.6999999999999999E-3</c:v>
                  </c:pt>
                  <c:pt idx="11">
                    <c:v>8.0000000000000004E-4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2.2000000000000001E-3</c:v>
                  </c:pt>
                  <c:pt idx="4">
                    <c:v>2.9999999999999997E-4</c:v>
                  </c:pt>
                  <c:pt idx="5">
                    <c:v>4.1000000000000003E-3</c:v>
                  </c:pt>
                  <c:pt idx="6">
                    <c:v>1E-4</c:v>
                  </c:pt>
                  <c:pt idx="7">
                    <c:v>2.5999999999999999E-3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1.6999999999999999E-3</c:v>
                  </c:pt>
                  <c:pt idx="11">
                    <c:v>8.0000000000000004E-4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4005</c:v>
                </c:pt>
                <c:pt idx="2">
                  <c:v>4751</c:v>
                </c:pt>
                <c:pt idx="3">
                  <c:v>4775</c:v>
                </c:pt>
                <c:pt idx="4">
                  <c:v>4779</c:v>
                </c:pt>
                <c:pt idx="5">
                  <c:v>4779</c:v>
                </c:pt>
                <c:pt idx="6">
                  <c:v>5086</c:v>
                </c:pt>
                <c:pt idx="7">
                  <c:v>5098</c:v>
                </c:pt>
                <c:pt idx="8">
                  <c:v>5100</c:v>
                </c:pt>
                <c:pt idx="9">
                  <c:v>5114</c:v>
                </c:pt>
                <c:pt idx="10">
                  <c:v>5425</c:v>
                </c:pt>
                <c:pt idx="11">
                  <c:v>5433</c:v>
                </c:pt>
                <c:pt idx="12">
                  <c:v>5433</c:v>
                </c:pt>
                <c:pt idx="13">
                  <c:v>5795.5</c:v>
                </c:pt>
                <c:pt idx="14">
                  <c:v>6521</c:v>
                </c:pt>
                <c:pt idx="15">
                  <c:v>6902</c:v>
                </c:pt>
                <c:pt idx="16">
                  <c:v>8644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10-4463-A57D-A8CBBE19D1D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2.2000000000000001E-3</c:v>
                  </c:pt>
                  <c:pt idx="4">
                    <c:v>2.9999999999999997E-4</c:v>
                  </c:pt>
                  <c:pt idx="5">
                    <c:v>4.1000000000000003E-3</c:v>
                  </c:pt>
                  <c:pt idx="6">
                    <c:v>1E-4</c:v>
                  </c:pt>
                  <c:pt idx="7">
                    <c:v>2.5999999999999999E-3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1.6999999999999999E-3</c:v>
                  </c:pt>
                  <c:pt idx="11">
                    <c:v>8.0000000000000004E-4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2.2000000000000001E-3</c:v>
                  </c:pt>
                  <c:pt idx="4">
                    <c:v>2.9999999999999997E-4</c:v>
                  </c:pt>
                  <c:pt idx="5">
                    <c:v>4.1000000000000003E-3</c:v>
                  </c:pt>
                  <c:pt idx="6">
                    <c:v>1E-4</c:v>
                  </c:pt>
                  <c:pt idx="7">
                    <c:v>2.5999999999999999E-3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1.6999999999999999E-3</c:v>
                  </c:pt>
                  <c:pt idx="11">
                    <c:v>8.0000000000000004E-4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4005</c:v>
                </c:pt>
                <c:pt idx="2">
                  <c:v>4751</c:v>
                </c:pt>
                <c:pt idx="3">
                  <c:v>4775</c:v>
                </c:pt>
                <c:pt idx="4">
                  <c:v>4779</c:v>
                </c:pt>
                <c:pt idx="5">
                  <c:v>4779</c:v>
                </c:pt>
                <c:pt idx="6">
                  <c:v>5086</c:v>
                </c:pt>
                <c:pt idx="7">
                  <c:v>5098</c:v>
                </c:pt>
                <c:pt idx="8">
                  <c:v>5100</c:v>
                </c:pt>
                <c:pt idx="9">
                  <c:v>5114</c:v>
                </c:pt>
                <c:pt idx="10">
                  <c:v>5425</c:v>
                </c:pt>
                <c:pt idx="11">
                  <c:v>5433</c:v>
                </c:pt>
                <c:pt idx="12">
                  <c:v>5433</c:v>
                </c:pt>
                <c:pt idx="13">
                  <c:v>5795.5</c:v>
                </c:pt>
                <c:pt idx="14">
                  <c:v>6521</c:v>
                </c:pt>
                <c:pt idx="15">
                  <c:v>6902</c:v>
                </c:pt>
                <c:pt idx="16">
                  <c:v>8644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10-4463-A57D-A8CBBE19D1D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2.2000000000000001E-3</c:v>
                  </c:pt>
                  <c:pt idx="4">
                    <c:v>2.9999999999999997E-4</c:v>
                  </c:pt>
                  <c:pt idx="5">
                    <c:v>4.1000000000000003E-3</c:v>
                  </c:pt>
                  <c:pt idx="6">
                    <c:v>1E-4</c:v>
                  </c:pt>
                  <c:pt idx="7">
                    <c:v>2.5999999999999999E-3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1.6999999999999999E-3</c:v>
                  </c:pt>
                  <c:pt idx="11">
                    <c:v>8.0000000000000004E-4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2.2000000000000001E-3</c:v>
                  </c:pt>
                  <c:pt idx="4">
                    <c:v>2.9999999999999997E-4</c:v>
                  </c:pt>
                  <c:pt idx="5">
                    <c:v>4.1000000000000003E-3</c:v>
                  </c:pt>
                  <c:pt idx="6">
                    <c:v>1E-4</c:v>
                  </c:pt>
                  <c:pt idx="7">
                    <c:v>2.5999999999999999E-3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1.6999999999999999E-3</c:v>
                  </c:pt>
                  <c:pt idx="11">
                    <c:v>8.0000000000000004E-4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4005</c:v>
                </c:pt>
                <c:pt idx="2">
                  <c:v>4751</c:v>
                </c:pt>
                <c:pt idx="3">
                  <c:v>4775</c:v>
                </c:pt>
                <c:pt idx="4">
                  <c:v>4779</c:v>
                </c:pt>
                <c:pt idx="5">
                  <c:v>4779</c:v>
                </c:pt>
                <c:pt idx="6">
                  <c:v>5086</c:v>
                </c:pt>
                <c:pt idx="7">
                  <c:v>5098</c:v>
                </c:pt>
                <c:pt idx="8">
                  <c:v>5100</c:v>
                </c:pt>
                <c:pt idx="9">
                  <c:v>5114</c:v>
                </c:pt>
                <c:pt idx="10">
                  <c:v>5425</c:v>
                </c:pt>
                <c:pt idx="11">
                  <c:v>5433</c:v>
                </c:pt>
                <c:pt idx="12">
                  <c:v>5433</c:v>
                </c:pt>
                <c:pt idx="13">
                  <c:v>5795.5</c:v>
                </c:pt>
                <c:pt idx="14">
                  <c:v>6521</c:v>
                </c:pt>
                <c:pt idx="15">
                  <c:v>6902</c:v>
                </c:pt>
                <c:pt idx="16">
                  <c:v>8644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3">
                  <c:v>2.1374999996623956E-2</c:v>
                </c:pt>
                <c:pt idx="4">
                  <c:v>2.1014999991166405E-2</c:v>
                </c:pt>
                <c:pt idx="5">
                  <c:v>2.3614999990968499E-2</c:v>
                </c:pt>
                <c:pt idx="6">
                  <c:v>2.2209999995538965E-2</c:v>
                </c:pt>
                <c:pt idx="7">
                  <c:v>2.232999999250751E-2</c:v>
                </c:pt>
                <c:pt idx="8">
                  <c:v>2.1999999997206032E-2</c:v>
                </c:pt>
                <c:pt idx="9">
                  <c:v>2.1589999996649567E-2</c:v>
                </c:pt>
                <c:pt idx="10">
                  <c:v>2.502499999536667E-2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10-4463-A57D-A8CBBE19D1D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2.2000000000000001E-3</c:v>
                  </c:pt>
                  <c:pt idx="4">
                    <c:v>2.9999999999999997E-4</c:v>
                  </c:pt>
                  <c:pt idx="5">
                    <c:v>4.1000000000000003E-3</c:v>
                  </c:pt>
                  <c:pt idx="6">
                    <c:v>1E-4</c:v>
                  </c:pt>
                  <c:pt idx="7">
                    <c:v>2.5999999999999999E-3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1.6999999999999999E-3</c:v>
                  </c:pt>
                  <c:pt idx="11">
                    <c:v>8.0000000000000004E-4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2.2000000000000001E-3</c:v>
                  </c:pt>
                  <c:pt idx="4">
                    <c:v>2.9999999999999997E-4</c:v>
                  </c:pt>
                  <c:pt idx="5">
                    <c:v>4.1000000000000003E-3</c:v>
                  </c:pt>
                  <c:pt idx="6">
                    <c:v>1E-4</c:v>
                  </c:pt>
                  <c:pt idx="7">
                    <c:v>2.5999999999999999E-3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1.6999999999999999E-3</c:v>
                  </c:pt>
                  <c:pt idx="11">
                    <c:v>8.0000000000000004E-4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4005</c:v>
                </c:pt>
                <c:pt idx="2">
                  <c:v>4751</c:v>
                </c:pt>
                <c:pt idx="3">
                  <c:v>4775</c:v>
                </c:pt>
                <c:pt idx="4">
                  <c:v>4779</c:v>
                </c:pt>
                <c:pt idx="5">
                  <c:v>4779</c:v>
                </c:pt>
                <c:pt idx="6">
                  <c:v>5086</c:v>
                </c:pt>
                <c:pt idx="7">
                  <c:v>5098</c:v>
                </c:pt>
                <c:pt idx="8">
                  <c:v>5100</c:v>
                </c:pt>
                <c:pt idx="9">
                  <c:v>5114</c:v>
                </c:pt>
                <c:pt idx="10">
                  <c:v>5425</c:v>
                </c:pt>
                <c:pt idx="11">
                  <c:v>5433</c:v>
                </c:pt>
                <c:pt idx="12">
                  <c:v>5433</c:v>
                </c:pt>
                <c:pt idx="13">
                  <c:v>5795.5</c:v>
                </c:pt>
                <c:pt idx="14">
                  <c:v>6521</c:v>
                </c:pt>
                <c:pt idx="15">
                  <c:v>6902</c:v>
                </c:pt>
                <c:pt idx="16">
                  <c:v>8644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2.0824999999604188E-2</c:v>
                </c:pt>
                <c:pt idx="2">
                  <c:v>2.2035000001778826E-2</c:v>
                </c:pt>
                <c:pt idx="11">
                  <c:v>2.5444999992032535E-2</c:v>
                </c:pt>
                <c:pt idx="12">
                  <c:v>2.5684999993245583E-2</c:v>
                </c:pt>
                <c:pt idx="13">
                  <c:v>2.3617499995452818E-2</c:v>
                </c:pt>
                <c:pt idx="14">
                  <c:v>2.7385000001231674E-2</c:v>
                </c:pt>
                <c:pt idx="15">
                  <c:v>2.8669999999692664E-2</c:v>
                </c:pt>
                <c:pt idx="16">
                  <c:v>3.2140000083018094E-2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10-4463-A57D-A8CBBE19D1D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2.2000000000000001E-3</c:v>
                  </c:pt>
                  <c:pt idx="4">
                    <c:v>2.9999999999999997E-4</c:v>
                  </c:pt>
                  <c:pt idx="5">
                    <c:v>4.1000000000000003E-3</c:v>
                  </c:pt>
                  <c:pt idx="6">
                    <c:v>1E-4</c:v>
                  </c:pt>
                  <c:pt idx="7">
                    <c:v>2.5999999999999999E-3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1.6999999999999999E-3</c:v>
                  </c:pt>
                  <c:pt idx="11">
                    <c:v>8.0000000000000004E-4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2.2000000000000001E-3</c:v>
                  </c:pt>
                  <c:pt idx="4">
                    <c:v>2.9999999999999997E-4</c:v>
                  </c:pt>
                  <c:pt idx="5">
                    <c:v>4.1000000000000003E-3</c:v>
                  </c:pt>
                  <c:pt idx="6">
                    <c:v>1E-4</c:v>
                  </c:pt>
                  <c:pt idx="7">
                    <c:v>2.5999999999999999E-3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1.6999999999999999E-3</c:v>
                  </c:pt>
                  <c:pt idx="11">
                    <c:v>8.0000000000000004E-4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4005</c:v>
                </c:pt>
                <c:pt idx="2">
                  <c:v>4751</c:v>
                </c:pt>
                <c:pt idx="3">
                  <c:v>4775</c:v>
                </c:pt>
                <c:pt idx="4">
                  <c:v>4779</c:v>
                </c:pt>
                <c:pt idx="5">
                  <c:v>4779</c:v>
                </c:pt>
                <c:pt idx="6">
                  <c:v>5086</c:v>
                </c:pt>
                <c:pt idx="7">
                  <c:v>5098</c:v>
                </c:pt>
                <c:pt idx="8">
                  <c:v>5100</c:v>
                </c:pt>
                <c:pt idx="9">
                  <c:v>5114</c:v>
                </c:pt>
                <c:pt idx="10">
                  <c:v>5425</c:v>
                </c:pt>
                <c:pt idx="11">
                  <c:v>5433</c:v>
                </c:pt>
                <c:pt idx="12">
                  <c:v>5433</c:v>
                </c:pt>
                <c:pt idx="13">
                  <c:v>5795.5</c:v>
                </c:pt>
                <c:pt idx="14">
                  <c:v>6521</c:v>
                </c:pt>
                <c:pt idx="15">
                  <c:v>6902</c:v>
                </c:pt>
                <c:pt idx="16">
                  <c:v>8644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10-4463-A57D-A8CBBE19D1D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2.2000000000000001E-3</c:v>
                  </c:pt>
                  <c:pt idx="4">
                    <c:v>2.9999999999999997E-4</c:v>
                  </c:pt>
                  <c:pt idx="5">
                    <c:v>4.1000000000000003E-3</c:v>
                  </c:pt>
                  <c:pt idx="6">
                    <c:v>1E-4</c:v>
                  </c:pt>
                  <c:pt idx="7">
                    <c:v>2.5999999999999999E-3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1.6999999999999999E-3</c:v>
                  </c:pt>
                  <c:pt idx="11">
                    <c:v>8.0000000000000004E-4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2.2000000000000001E-3</c:v>
                  </c:pt>
                  <c:pt idx="4">
                    <c:v>2.9999999999999997E-4</c:v>
                  </c:pt>
                  <c:pt idx="5">
                    <c:v>4.1000000000000003E-3</c:v>
                  </c:pt>
                  <c:pt idx="6">
                    <c:v>1E-4</c:v>
                  </c:pt>
                  <c:pt idx="7">
                    <c:v>2.5999999999999999E-3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1.6999999999999999E-3</c:v>
                  </c:pt>
                  <c:pt idx="11">
                    <c:v>8.0000000000000004E-4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4005</c:v>
                </c:pt>
                <c:pt idx="2">
                  <c:v>4751</c:v>
                </c:pt>
                <c:pt idx="3">
                  <c:v>4775</c:v>
                </c:pt>
                <c:pt idx="4">
                  <c:v>4779</c:v>
                </c:pt>
                <c:pt idx="5">
                  <c:v>4779</c:v>
                </c:pt>
                <c:pt idx="6">
                  <c:v>5086</c:v>
                </c:pt>
                <c:pt idx="7">
                  <c:v>5098</c:v>
                </c:pt>
                <c:pt idx="8">
                  <c:v>5100</c:v>
                </c:pt>
                <c:pt idx="9">
                  <c:v>5114</c:v>
                </c:pt>
                <c:pt idx="10">
                  <c:v>5425</c:v>
                </c:pt>
                <c:pt idx="11">
                  <c:v>5433</c:v>
                </c:pt>
                <c:pt idx="12">
                  <c:v>5433</c:v>
                </c:pt>
                <c:pt idx="13">
                  <c:v>5795.5</c:v>
                </c:pt>
                <c:pt idx="14">
                  <c:v>6521</c:v>
                </c:pt>
                <c:pt idx="15">
                  <c:v>6902</c:v>
                </c:pt>
                <c:pt idx="16">
                  <c:v>8644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10-4463-A57D-A8CBBE19D1D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2.2000000000000001E-3</c:v>
                  </c:pt>
                  <c:pt idx="4">
                    <c:v>2.9999999999999997E-4</c:v>
                  </c:pt>
                  <c:pt idx="5">
                    <c:v>4.1000000000000003E-3</c:v>
                  </c:pt>
                  <c:pt idx="6">
                    <c:v>1E-4</c:v>
                  </c:pt>
                  <c:pt idx="7">
                    <c:v>2.5999999999999999E-3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1.6999999999999999E-3</c:v>
                  </c:pt>
                  <c:pt idx="11">
                    <c:v>8.0000000000000004E-4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2.2000000000000001E-3</c:v>
                  </c:pt>
                  <c:pt idx="4">
                    <c:v>2.9999999999999997E-4</c:v>
                  </c:pt>
                  <c:pt idx="5">
                    <c:v>4.1000000000000003E-3</c:v>
                  </c:pt>
                  <c:pt idx="6">
                    <c:v>1E-4</c:v>
                  </c:pt>
                  <c:pt idx="7">
                    <c:v>2.5999999999999999E-3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1.6999999999999999E-3</c:v>
                  </c:pt>
                  <c:pt idx="11">
                    <c:v>8.0000000000000004E-4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4005</c:v>
                </c:pt>
                <c:pt idx="2">
                  <c:v>4751</c:v>
                </c:pt>
                <c:pt idx="3">
                  <c:v>4775</c:v>
                </c:pt>
                <c:pt idx="4">
                  <c:v>4779</c:v>
                </c:pt>
                <c:pt idx="5">
                  <c:v>4779</c:v>
                </c:pt>
                <c:pt idx="6">
                  <c:v>5086</c:v>
                </c:pt>
                <c:pt idx="7">
                  <c:v>5098</c:v>
                </c:pt>
                <c:pt idx="8">
                  <c:v>5100</c:v>
                </c:pt>
                <c:pt idx="9">
                  <c:v>5114</c:v>
                </c:pt>
                <c:pt idx="10">
                  <c:v>5425</c:v>
                </c:pt>
                <c:pt idx="11">
                  <c:v>5433</c:v>
                </c:pt>
                <c:pt idx="12">
                  <c:v>5433</c:v>
                </c:pt>
                <c:pt idx="13">
                  <c:v>5795.5</c:v>
                </c:pt>
                <c:pt idx="14">
                  <c:v>6521</c:v>
                </c:pt>
                <c:pt idx="15">
                  <c:v>6902</c:v>
                </c:pt>
                <c:pt idx="16">
                  <c:v>8644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10-4463-A57D-A8CBBE19D1D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Active!$D$21:$D$562</c:f>
                <c:numCache>
                  <c:formatCode>General</c:formatCode>
                  <c:ptCount val="542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2.2000000000000001E-3</c:v>
                  </c:pt>
                  <c:pt idx="4">
                    <c:v>2.9999999999999997E-4</c:v>
                  </c:pt>
                  <c:pt idx="5">
                    <c:v>4.1000000000000003E-3</c:v>
                  </c:pt>
                  <c:pt idx="6">
                    <c:v>1E-4</c:v>
                  </c:pt>
                  <c:pt idx="7">
                    <c:v>2.5999999999999999E-3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1.6999999999999999E-3</c:v>
                  </c:pt>
                  <c:pt idx="11">
                    <c:v>8.0000000000000004E-4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Active!$D$21:$D$562</c:f>
                <c:numCache>
                  <c:formatCode>General</c:formatCode>
                  <c:ptCount val="542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2.2000000000000001E-3</c:v>
                  </c:pt>
                  <c:pt idx="4">
                    <c:v>2.9999999999999997E-4</c:v>
                  </c:pt>
                  <c:pt idx="5">
                    <c:v>4.1000000000000003E-3</c:v>
                  </c:pt>
                  <c:pt idx="6">
                    <c:v>1E-4</c:v>
                  </c:pt>
                  <c:pt idx="7">
                    <c:v>2.5999999999999999E-3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1.6999999999999999E-3</c:v>
                  </c:pt>
                  <c:pt idx="11">
                    <c:v>8.0000000000000004E-4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4005</c:v>
                </c:pt>
                <c:pt idx="2">
                  <c:v>4751</c:v>
                </c:pt>
                <c:pt idx="3">
                  <c:v>4775</c:v>
                </c:pt>
                <c:pt idx="4">
                  <c:v>4779</c:v>
                </c:pt>
                <c:pt idx="5">
                  <c:v>4779</c:v>
                </c:pt>
                <c:pt idx="6">
                  <c:v>5086</c:v>
                </c:pt>
                <c:pt idx="7">
                  <c:v>5098</c:v>
                </c:pt>
                <c:pt idx="8">
                  <c:v>5100</c:v>
                </c:pt>
                <c:pt idx="9">
                  <c:v>5114</c:v>
                </c:pt>
                <c:pt idx="10">
                  <c:v>5425</c:v>
                </c:pt>
                <c:pt idx="11">
                  <c:v>5433</c:v>
                </c:pt>
                <c:pt idx="12">
                  <c:v>5433</c:v>
                </c:pt>
                <c:pt idx="13">
                  <c:v>5795.5</c:v>
                </c:pt>
                <c:pt idx="14">
                  <c:v>6521</c:v>
                </c:pt>
                <c:pt idx="15">
                  <c:v>6902</c:v>
                </c:pt>
                <c:pt idx="16">
                  <c:v>8644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9.1677008632427854E-3</c:v>
                </c:pt>
                <c:pt idx="1">
                  <c:v>2.00565997315953E-2</c:v>
                </c:pt>
                <c:pt idx="2">
                  <c:v>2.2084844065126133E-2</c:v>
                </c:pt>
                <c:pt idx="3">
                  <c:v>2.2150095893550714E-2</c:v>
                </c:pt>
                <c:pt idx="4">
                  <c:v>2.2160971198288148E-2</c:v>
                </c:pt>
                <c:pt idx="5">
                  <c:v>2.2160971198288148E-2</c:v>
                </c:pt>
                <c:pt idx="6">
                  <c:v>2.2995650836885956E-2</c:v>
                </c:pt>
                <c:pt idx="7">
                  <c:v>2.3028276751098246E-2</c:v>
                </c:pt>
                <c:pt idx="8">
                  <c:v>2.3033714403466965E-2</c:v>
                </c:pt>
                <c:pt idx="9">
                  <c:v>2.3071777970047971E-2</c:v>
                </c:pt>
                <c:pt idx="10">
                  <c:v>2.3917332913383209E-2</c:v>
                </c:pt>
                <c:pt idx="11">
                  <c:v>2.3939083522858069E-2</c:v>
                </c:pt>
                <c:pt idx="12">
                  <c:v>2.3939083522858069E-2</c:v>
                </c:pt>
                <c:pt idx="13">
                  <c:v>2.4924658014687733E-2</c:v>
                </c:pt>
                <c:pt idx="14">
                  <c:v>2.689716641143923E-2</c:v>
                </c:pt>
                <c:pt idx="15">
                  <c:v>2.7933039187679504E-2</c:v>
                </c:pt>
                <c:pt idx="16">
                  <c:v>3.2669234400830589E-2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10-4463-A57D-A8CBBE19D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314232"/>
        <c:axId val="1"/>
      </c:scatterChart>
      <c:valAx>
        <c:axId val="811314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314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46616541353383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9525</xdr:rowOff>
    </xdr:from>
    <xdr:to>
      <xdr:col>17</xdr:col>
      <xdr:colOff>180975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FA16865-05A2-7528-6A25-EC3A03781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9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71093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ht="12.95" customHeight="1" x14ac:dyDescent="0.2">
      <c r="A2" t="s">
        <v>24</v>
      </c>
      <c r="B2" t="s">
        <v>37</v>
      </c>
      <c r="C2" s="3"/>
      <c r="D2" s="3" t="s">
        <v>36</v>
      </c>
    </row>
    <row r="3" spans="1:6" ht="12.95" customHeight="1" thickBot="1" x14ac:dyDescent="0.25"/>
    <row r="4" spans="1:6" ht="12.95" customHeight="1" thickTop="1" thickBot="1" x14ac:dyDescent="0.25">
      <c r="A4" s="5" t="s">
        <v>1</v>
      </c>
      <c r="C4" s="8" t="s">
        <v>34</v>
      </c>
      <c r="D4" s="9" t="s">
        <v>34</v>
      </c>
    </row>
    <row r="5" spans="1:6" ht="12.95" customHeight="1" thickTop="1" x14ac:dyDescent="0.2">
      <c r="A5" s="11" t="s">
        <v>29</v>
      </c>
      <c r="B5" s="12"/>
      <c r="C5" s="13">
        <v>-9.5</v>
      </c>
      <c r="D5" s="12" t="s">
        <v>30</v>
      </c>
    </row>
    <row r="6" spans="1:6" ht="12.95" customHeight="1" x14ac:dyDescent="0.2">
      <c r="A6" s="5" t="s">
        <v>2</v>
      </c>
    </row>
    <row r="7" spans="1:6" ht="12.95" customHeight="1" x14ac:dyDescent="0.2">
      <c r="A7" t="s">
        <v>3</v>
      </c>
      <c r="C7">
        <v>51603.766000000003</v>
      </c>
      <c r="D7" s="57" t="s">
        <v>60</v>
      </c>
    </row>
    <row r="8" spans="1:6" ht="12.95" customHeight="1" x14ac:dyDescent="0.2">
      <c r="A8" t="s">
        <v>4</v>
      </c>
      <c r="C8">
        <v>0.99071500000000001</v>
      </c>
      <c r="D8" s="57" t="s">
        <v>60</v>
      </c>
    </row>
    <row r="9" spans="1:6" ht="12.95" customHeight="1" x14ac:dyDescent="0.2">
      <c r="A9" s="24" t="s">
        <v>33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2.95" customHeight="1" thickBot="1" x14ac:dyDescent="0.25">
      <c r="A10" s="12"/>
      <c r="B10" s="12"/>
      <c r="C10" s="4" t="s">
        <v>20</v>
      </c>
      <c r="D10" s="4" t="s">
        <v>21</v>
      </c>
      <c r="E10" s="12"/>
    </row>
    <row r="11" spans="1:6" ht="12.95" customHeight="1" x14ac:dyDescent="0.2">
      <c r="A11" s="12" t="s">
        <v>16</v>
      </c>
      <c r="B11" s="12"/>
      <c r="C11" s="21">
        <f ca="1">INTERCEPT(INDIRECT($D$9):G991,INDIRECT($C$9):F991)</f>
        <v>9.1677008632427854E-3</v>
      </c>
      <c r="D11" s="3"/>
      <c r="E11" s="12"/>
    </row>
    <row r="12" spans="1:6" ht="12.95" customHeight="1" x14ac:dyDescent="0.2">
      <c r="A12" s="12" t="s">
        <v>17</v>
      </c>
      <c r="B12" s="12"/>
      <c r="C12" s="21">
        <f ca="1">SLOPE(INDIRECT($D$9):G991,INDIRECT($C$9):F991)</f>
        <v>2.7188261843576819E-6</v>
      </c>
      <c r="D12" s="3"/>
      <c r="E12" s="56" t="s">
        <v>59</v>
      </c>
      <c r="F12" s="55" t="s">
        <v>58</v>
      </c>
    </row>
    <row r="13" spans="1:6" ht="12.95" customHeight="1" x14ac:dyDescent="0.2">
      <c r="A13" s="12" t="s">
        <v>19</v>
      </c>
      <c r="B13" s="12"/>
      <c r="C13" s="3" t="s">
        <v>14</v>
      </c>
      <c r="E13" s="49" t="s">
        <v>51</v>
      </c>
      <c r="F13" s="51">
        <v>1</v>
      </c>
    </row>
    <row r="14" spans="1:6" ht="12.95" customHeight="1" x14ac:dyDescent="0.2">
      <c r="A14" s="12"/>
      <c r="B14" s="12"/>
      <c r="C14" s="12"/>
      <c r="E14" s="49" t="s">
        <v>31</v>
      </c>
      <c r="F14" s="52">
        <f ca="1">NOW()+15018.5+$C$5/24</f>
        <v>60682.862552777777</v>
      </c>
    </row>
    <row r="15" spans="1:6" ht="12.95" customHeight="1" x14ac:dyDescent="0.2">
      <c r="A15" s="14" t="s">
        <v>18</v>
      </c>
      <c r="B15" s="12"/>
      <c r="C15" s="15">
        <f ca="1">(C7+C11)+(C8+C12)*INT(MAX(F21:F3532))</f>
        <v>60167.539129234399</v>
      </c>
      <c r="E15" s="49" t="s">
        <v>52</v>
      </c>
      <c r="F15" s="52">
        <f ca="1">ROUND(2*($F$14-$C$7)/$C$8,0)/2+$F$13</f>
        <v>9165</v>
      </c>
    </row>
    <row r="16" spans="1:6" ht="12.95" customHeight="1" x14ac:dyDescent="0.2">
      <c r="A16" s="17" t="s">
        <v>5</v>
      </c>
      <c r="B16" s="12"/>
      <c r="C16" s="18">
        <f ca="1">+C8+C12</f>
        <v>0.99071771882618442</v>
      </c>
      <c r="E16" s="49" t="s">
        <v>32</v>
      </c>
      <c r="F16" s="52">
        <f ca="1">ROUND(2*($F$14-$C$15)/$C$16,0)/2+$F$13</f>
        <v>521</v>
      </c>
    </row>
    <row r="17" spans="1:17" ht="12.95" customHeight="1" thickBot="1" x14ac:dyDescent="0.25">
      <c r="A17" s="16" t="s">
        <v>28</v>
      </c>
      <c r="B17" s="12"/>
      <c r="C17" s="12">
        <f>COUNT(C21:C2190)</f>
        <v>17</v>
      </c>
      <c r="E17" s="49" t="s">
        <v>56</v>
      </c>
      <c r="F17" s="53">
        <f ca="1">+$C$15+$C$16*$F$16-15018.5-$C$5/24</f>
        <v>45665.598894076174</v>
      </c>
    </row>
    <row r="18" spans="1:17" ht="12.95" customHeight="1" thickTop="1" thickBot="1" x14ac:dyDescent="0.25">
      <c r="A18" s="17" t="s">
        <v>6</v>
      </c>
      <c r="B18" s="12"/>
      <c r="C18" s="20">
        <f ca="1">+C15</f>
        <v>60167.539129234399</v>
      </c>
      <c r="D18" s="48">
        <f ca="1">+C16</f>
        <v>0.99071771882618442</v>
      </c>
      <c r="E18" s="50" t="s">
        <v>57</v>
      </c>
      <c r="F18" s="54">
        <f ca="1">+($C$15+$C$16*$F$16)-($C$16/2)-15018.5-$C$5/24</f>
        <v>45665.10353521676</v>
      </c>
    </row>
    <row r="19" spans="1:17" ht="12.95" customHeight="1" thickTop="1" x14ac:dyDescent="0.2">
      <c r="E19" s="16"/>
      <c r="F19" s="19"/>
    </row>
    <row r="20" spans="1:17" ht="12.95" customHeight="1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47</v>
      </c>
      <c r="I20" s="7" t="s">
        <v>48</v>
      </c>
      <c r="J20" s="7" t="s">
        <v>49</v>
      </c>
      <c r="K20" s="7" t="s">
        <v>50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ht="12.95" customHeight="1" x14ac:dyDescent="0.2">
      <c r="A21" s="26" t="s">
        <v>35</v>
      </c>
      <c r="C21" s="10">
        <v>51603.766000000003</v>
      </c>
      <c r="D21" s="10" t="s">
        <v>14</v>
      </c>
      <c r="E21">
        <f t="shared" ref="E21:E28" si="0">+(C21-C$7)/C$8</f>
        <v>0</v>
      </c>
      <c r="F21">
        <f t="shared" ref="F21:F28" si="1">ROUND(2*E21,0)/2</f>
        <v>0</v>
      </c>
      <c r="G21">
        <f t="shared" ref="G21:G28" si="2">+C21-(C$7+F21*C$8)</f>
        <v>0</v>
      </c>
      <c r="H21">
        <f>+G21</f>
        <v>0</v>
      </c>
      <c r="O21">
        <f t="shared" ref="O21:O28" ca="1" si="3">+C$11+C$12*$F21</f>
        <v>9.1677008632427854E-3</v>
      </c>
      <c r="Q21" s="2">
        <f t="shared" ref="Q21:Q28" si="4">+C21-15018.5</f>
        <v>36585.266000000003</v>
      </c>
    </row>
    <row r="22" spans="1:17" ht="12.95" customHeight="1" x14ac:dyDescent="0.2">
      <c r="A22" s="27" t="s">
        <v>38</v>
      </c>
      <c r="B22" s="28"/>
      <c r="C22" s="29">
        <v>55571.600400000003</v>
      </c>
      <c r="D22" s="29">
        <v>1E-4</v>
      </c>
      <c r="E22" s="28">
        <f t="shared" si="0"/>
        <v>4005.0210201722994</v>
      </c>
      <c r="F22">
        <f t="shared" si="1"/>
        <v>4005</v>
      </c>
      <c r="G22">
        <f t="shared" si="2"/>
        <v>2.0824999999604188E-2</v>
      </c>
      <c r="K22">
        <f>+G22</f>
        <v>2.0824999999604188E-2</v>
      </c>
      <c r="O22">
        <f t="shared" ca="1" si="3"/>
        <v>2.00565997315953E-2</v>
      </c>
      <c r="Q22" s="2">
        <f t="shared" si="4"/>
        <v>40553.100400000003</v>
      </c>
    </row>
    <row r="23" spans="1:17" ht="12.95" customHeight="1" x14ac:dyDescent="0.2">
      <c r="A23" s="30" t="s">
        <v>40</v>
      </c>
      <c r="B23" s="31" t="s">
        <v>41</v>
      </c>
      <c r="C23" s="29">
        <v>56310.675000000003</v>
      </c>
      <c r="D23" s="29">
        <v>2.0000000000000001E-4</v>
      </c>
      <c r="E23" s="28">
        <f t="shared" si="0"/>
        <v>4751.0222415124426</v>
      </c>
      <c r="F23">
        <f t="shared" si="1"/>
        <v>4751</v>
      </c>
      <c r="G23">
        <f t="shared" si="2"/>
        <v>2.2035000001778826E-2</v>
      </c>
      <c r="K23">
        <f>+G23</f>
        <v>2.2035000001778826E-2</v>
      </c>
      <c r="O23">
        <f t="shared" ca="1" si="3"/>
        <v>2.2084844065126133E-2</v>
      </c>
      <c r="Q23" s="2">
        <f t="shared" si="4"/>
        <v>41292.175000000003</v>
      </c>
    </row>
    <row r="24" spans="1:17" x14ac:dyDescent="0.2">
      <c r="A24" s="29" t="s">
        <v>42</v>
      </c>
      <c r="B24" s="31" t="s">
        <v>41</v>
      </c>
      <c r="C24" s="29">
        <v>56334.451500000003</v>
      </c>
      <c r="D24" s="29">
        <v>2.2000000000000001E-3</v>
      </c>
      <c r="E24" s="28">
        <f t="shared" si="0"/>
        <v>4775.0215753269094</v>
      </c>
      <c r="F24">
        <f t="shared" si="1"/>
        <v>4775</v>
      </c>
      <c r="G24">
        <f t="shared" si="2"/>
        <v>2.1374999996623956E-2</v>
      </c>
      <c r="J24">
        <f t="shared" ref="J24:J31" si="5">+G24</f>
        <v>2.1374999996623956E-2</v>
      </c>
      <c r="O24">
        <f t="shared" ca="1" si="3"/>
        <v>2.2150095893550714E-2</v>
      </c>
      <c r="Q24" s="2">
        <f t="shared" si="4"/>
        <v>41315.951500000003</v>
      </c>
    </row>
    <row r="25" spans="1:17" x14ac:dyDescent="0.2">
      <c r="A25" s="32" t="s">
        <v>43</v>
      </c>
      <c r="B25" s="33" t="s">
        <v>41</v>
      </c>
      <c r="C25" s="29">
        <v>56338.413999999997</v>
      </c>
      <c r="D25" s="34">
        <v>2.9999999999999997E-4</v>
      </c>
      <c r="E25" s="28">
        <f t="shared" si="0"/>
        <v>4779.021211952977</v>
      </c>
      <c r="F25">
        <f t="shared" si="1"/>
        <v>4779</v>
      </c>
      <c r="G25">
        <f t="shared" si="2"/>
        <v>2.1014999991166405E-2</v>
      </c>
      <c r="J25">
        <f t="shared" si="5"/>
        <v>2.1014999991166405E-2</v>
      </c>
      <c r="O25">
        <f t="shared" ca="1" si="3"/>
        <v>2.2160971198288148E-2</v>
      </c>
      <c r="Q25" s="2">
        <f t="shared" si="4"/>
        <v>41319.913999999997</v>
      </c>
    </row>
    <row r="26" spans="1:17" x14ac:dyDescent="0.2">
      <c r="A26" s="29" t="s">
        <v>42</v>
      </c>
      <c r="B26" s="31" t="s">
        <v>41</v>
      </c>
      <c r="C26" s="29">
        <v>56338.416599999997</v>
      </c>
      <c r="D26" s="29">
        <v>4.1000000000000003E-3</v>
      </c>
      <c r="E26" s="28">
        <f t="shared" si="0"/>
        <v>4779.023836320227</v>
      </c>
      <c r="F26">
        <f t="shared" si="1"/>
        <v>4779</v>
      </c>
      <c r="G26">
        <f t="shared" si="2"/>
        <v>2.3614999990968499E-2</v>
      </c>
      <c r="J26">
        <f t="shared" si="5"/>
        <v>2.3614999990968499E-2</v>
      </c>
      <c r="O26">
        <f t="shared" ca="1" si="3"/>
        <v>2.2160971198288148E-2</v>
      </c>
      <c r="Q26" s="2">
        <f t="shared" si="4"/>
        <v>41319.916599999997</v>
      </c>
    </row>
    <row r="27" spans="1:17" x14ac:dyDescent="0.2">
      <c r="A27" s="32" t="s">
        <v>43</v>
      </c>
      <c r="B27" s="33" t="s">
        <v>41</v>
      </c>
      <c r="C27" s="29">
        <v>56642.564700000003</v>
      </c>
      <c r="D27" s="34">
        <v>1E-4</v>
      </c>
      <c r="E27" s="28">
        <f t="shared" si="0"/>
        <v>5086.0224181525455</v>
      </c>
      <c r="F27">
        <f t="shared" si="1"/>
        <v>5086</v>
      </c>
      <c r="G27">
        <f t="shared" si="2"/>
        <v>2.2209999995538965E-2</v>
      </c>
      <c r="J27">
        <f t="shared" si="5"/>
        <v>2.2209999995538965E-2</v>
      </c>
      <c r="O27">
        <f t="shared" ca="1" si="3"/>
        <v>2.2995650836885956E-2</v>
      </c>
      <c r="Q27" s="2">
        <f t="shared" si="4"/>
        <v>41624.064700000003</v>
      </c>
    </row>
    <row r="28" spans="1:17" x14ac:dyDescent="0.2">
      <c r="A28" s="32" t="s">
        <v>43</v>
      </c>
      <c r="B28" s="33" t="s">
        <v>41</v>
      </c>
      <c r="C28" s="29">
        <v>56654.453399999999</v>
      </c>
      <c r="D28" s="34">
        <v>2.5999999999999999E-3</v>
      </c>
      <c r="E28" s="28">
        <f t="shared" si="0"/>
        <v>5098.0225392771836</v>
      </c>
      <c r="F28">
        <f t="shared" si="1"/>
        <v>5098</v>
      </c>
      <c r="G28">
        <f t="shared" si="2"/>
        <v>2.232999999250751E-2</v>
      </c>
      <c r="J28">
        <f t="shared" si="5"/>
        <v>2.232999999250751E-2</v>
      </c>
      <c r="O28">
        <f t="shared" ca="1" si="3"/>
        <v>2.3028276751098246E-2</v>
      </c>
      <c r="Q28" s="2">
        <f t="shared" si="4"/>
        <v>41635.953399999999</v>
      </c>
    </row>
    <row r="29" spans="1:17" x14ac:dyDescent="0.2">
      <c r="A29" s="32" t="s">
        <v>43</v>
      </c>
      <c r="B29" s="33" t="s">
        <v>41</v>
      </c>
      <c r="C29" s="29">
        <v>56656.434500000003</v>
      </c>
      <c r="D29" s="34">
        <v>6.9999999999999999E-4</v>
      </c>
      <c r="E29" s="28">
        <f t="shared" ref="E29:E36" si="6">+(C29-C$7)/C$8</f>
        <v>5100.0222061844224</v>
      </c>
      <c r="F29">
        <f t="shared" ref="F29:F36" si="7">ROUND(2*E29,0)/2</f>
        <v>5100</v>
      </c>
      <c r="G29">
        <f t="shared" ref="G29:G36" si="8">+C29-(C$7+F29*C$8)</f>
        <v>2.1999999997206032E-2</v>
      </c>
      <c r="J29">
        <f t="shared" si="5"/>
        <v>2.1999999997206032E-2</v>
      </c>
      <c r="O29">
        <f t="shared" ref="O29:O36" ca="1" si="9">+C$11+C$12*$F29</f>
        <v>2.3033714403466965E-2</v>
      </c>
      <c r="Q29" s="2">
        <f t="shared" ref="Q29:Q36" si="10">+C29-15018.5</f>
        <v>41637.934500000003</v>
      </c>
    </row>
    <row r="30" spans="1:17" x14ac:dyDescent="0.2">
      <c r="A30" s="32" t="s">
        <v>43</v>
      </c>
      <c r="B30" s="33" t="s">
        <v>41</v>
      </c>
      <c r="C30" s="29">
        <v>56670.304100000001</v>
      </c>
      <c r="D30" s="34">
        <v>5.9999999999999995E-4</v>
      </c>
      <c r="E30" s="28">
        <f t="shared" si="6"/>
        <v>5114.0217923418923</v>
      </c>
      <c r="F30">
        <f t="shared" si="7"/>
        <v>5114</v>
      </c>
      <c r="G30">
        <f t="shared" si="8"/>
        <v>2.1589999996649567E-2</v>
      </c>
      <c r="J30">
        <f t="shared" si="5"/>
        <v>2.1589999996649567E-2</v>
      </c>
      <c r="O30">
        <f t="shared" ca="1" si="9"/>
        <v>2.3071777970047971E-2</v>
      </c>
      <c r="Q30" s="2">
        <f t="shared" si="10"/>
        <v>41651.804100000001</v>
      </c>
    </row>
    <row r="31" spans="1:17" x14ac:dyDescent="0.2">
      <c r="A31" s="34" t="s">
        <v>44</v>
      </c>
      <c r="B31" s="31"/>
      <c r="C31" s="34">
        <v>56978.419900000001</v>
      </c>
      <c r="D31" s="34">
        <v>1.6999999999999999E-3</v>
      </c>
      <c r="E31" s="28">
        <f t="shared" si="6"/>
        <v>5425.0252595347774</v>
      </c>
      <c r="F31">
        <f t="shared" si="7"/>
        <v>5425</v>
      </c>
      <c r="G31">
        <f t="shared" si="8"/>
        <v>2.502499999536667E-2</v>
      </c>
      <c r="J31">
        <f t="shared" si="5"/>
        <v>2.502499999536667E-2</v>
      </c>
      <c r="O31">
        <f t="shared" ca="1" si="9"/>
        <v>2.3917332913383209E-2</v>
      </c>
      <c r="Q31" s="2">
        <f t="shared" si="10"/>
        <v>41959.919900000001</v>
      </c>
    </row>
    <row r="32" spans="1:17" x14ac:dyDescent="0.2">
      <c r="A32" s="38" t="s">
        <v>46</v>
      </c>
      <c r="B32" s="39" t="s">
        <v>41</v>
      </c>
      <c r="C32" s="40">
        <v>56986.346039999997</v>
      </c>
      <c r="D32" s="40">
        <v>8.0000000000000004E-4</v>
      </c>
      <c r="E32" s="28">
        <f t="shared" si="6"/>
        <v>5433.0256834710217</v>
      </c>
      <c r="F32">
        <f t="shared" si="7"/>
        <v>5433</v>
      </c>
      <c r="G32">
        <f t="shared" si="8"/>
        <v>2.5444999992032535E-2</v>
      </c>
      <c r="K32">
        <f>+G32</f>
        <v>2.5444999992032535E-2</v>
      </c>
      <c r="O32">
        <f t="shared" ca="1" si="9"/>
        <v>2.3939083522858069E-2</v>
      </c>
      <c r="Q32" s="2">
        <f t="shared" si="10"/>
        <v>41967.846039999997</v>
      </c>
    </row>
    <row r="33" spans="1:17" x14ac:dyDescent="0.2">
      <c r="A33" s="38" t="s">
        <v>46</v>
      </c>
      <c r="B33" s="39" t="s">
        <v>41</v>
      </c>
      <c r="C33" s="40">
        <v>56986.346279999998</v>
      </c>
      <c r="D33" s="40">
        <v>1.1000000000000001E-3</v>
      </c>
      <c r="E33" s="28">
        <f t="shared" si="6"/>
        <v>5433.0259257203079</v>
      </c>
      <c r="F33">
        <f t="shared" si="7"/>
        <v>5433</v>
      </c>
      <c r="G33">
        <f t="shared" si="8"/>
        <v>2.5684999993245583E-2</v>
      </c>
      <c r="K33">
        <f>+G33</f>
        <v>2.5684999993245583E-2</v>
      </c>
      <c r="O33">
        <f t="shared" ca="1" si="9"/>
        <v>2.3939083522858069E-2</v>
      </c>
      <c r="Q33" s="2">
        <f t="shared" si="10"/>
        <v>41967.846279999998</v>
      </c>
    </row>
    <row r="34" spans="1:17" x14ac:dyDescent="0.2">
      <c r="A34" s="35" t="s">
        <v>45</v>
      </c>
      <c r="B34" s="36" t="s">
        <v>41</v>
      </c>
      <c r="C34" s="37">
        <v>57345.4784</v>
      </c>
      <c r="D34" s="37">
        <v>8.9999999999999998E-4</v>
      </c>
      <c r="E34" s="28">
        <f t="shared" si="6"/>
        <v>5795.5238388436601</v>
      </c>
      <c r="F34">
        <f t="shared" si="7"/>
        <v>5795.5</v>
      </c>
      <c r="G34">
        <f t="shared" si="8"/>
        <v>2.3617499995452818E-2</v>
      </c>
      <c r="K34">
        <f>+G34</f>
        <v>2.3617499995452818E-2</v>
      </c>
      <c r="O34">
        <f t="shared" ca="1" si="9"/>
        <v>2.4924658014687733E-2</v>
      </c>
      <c r="Q34" s="2">
        <f t="shared" si="10"/>
        <v>42326.9784</v>
      </c>
    </row>
    <row r="35" spans="1:17" x14ac:dyDescent="0.2">
      <c r="A35" s="41" t="s">
        <v>0</v>
      </c>
      <c r="B35" s="42" t="s">
        <v>41</v>
      </c>
      <c r="C35" s="43">
        <v>58064.245900000002</v>
      </c>
      <c r="D35" s="44" t="s">
        <v>54</v>
      </c>
      <c r="E35" s="28">
        <f t="shared" si="6"/>
        <v>6521.027641652744</v>
      </c>
      <c r="F35">
        <f t="shared" si="7"/>
        <v>6521</v>
      </c>
      <c r="G35">
        <f t="shared" si="8"/>
        <v>2.7385000001231674E-2</v>
      </c>
      <c r="K35">
        <f>+G35</f>
        <v>2.7385000001231674E-2</v>
      </c>
      <c r="O35">
        <f t="shared" ca="1" si="9"/>
        <v>2.689716641143923E-2</v>
      </c>
      <c r="Q35" s="2">
        <f t="shared" si="10"/>
        <v>43045.745900000002</v>
      </c>
    </row>
    <row r="36" spans="1:17" x14ac:dyDescent="0.2">
      <c r="A36" s="5" t="s">
        <v>53</v>
      </c>
      <c r="C36" s="10">
        <v>58441.709600000002</v>
      </c>
      <c r="D36" s="10">
        <v>2.0000000000000001E-4</v>
      </c>
      <c r="E36" s="28">
        <f t="shared" si="6"/>
        <v>6902.0289386957893</v>
      </c>
      <c r="F36">
        <f t="shared" si="7"/>
        <v>6902</v>
      </c>
      <c r="G36">
        <f t="shared" si="8"/>
        <v>2.8669999999692664E-2</v>
      </c>
      <c r="K36">
        <f>+G36</f>
        <v>2.8669999999692664E-2</v>
      </c>
      <c r="O36">
        <f t="shared" ca="1" si="9"/>
        <v>2.7933039187679504E-2</v>
      </c>
      <c r="Q36" s="2">
        <f t="shared" si="10"/>
        <v>43423.209600000002</v>
      </c>
    </row>
    <row r="37" spans="1:17" x14ac:dyDescent="0.2">
      <c r="A37" s="45" t="s">
        <v>55</v>
      </c>
      <c r="B37" s="46" t="s">
        <v>41</v>
      </c>
      <c r="C37" s="47">
        <v>60167.538600000087</v>
      </c>
      <c r="D37" s="45">
        <v>2.0000000000000001E-4</v>
      </c>
      <c r="E37" s="28">
        <f t="shared" ref="E37" si="11">+(C37-C$7)/C$8</f>
        <v>8644.0324412167811</v>
      </c>
      <c r="F37">
        <f t="shared" ref="F37" si="12">ROUND(2*E37,0)/2</f>
        <v>8644</v>
      </c>
      <c r="G37">
        <f t="shared" ref="G37" si="13">+C37-(C$7+F37*C$8)</f>
        <v>3.2140000083018094E-2</v>
      </c>
      <c r="K37">
        <f>+G37</f>
        <v>3.2140000083018094E-2</v>
      </c>
      <c r="O37">
        <f t="shared" ref="O37" ca="1" si="14">+C$11+C$12*$F37</f>
        <v>3.2669234400830589E-2</v>
      </c>
      <c r="Q37" s="2">
        <f t="shared" ref="Q37" si="15">+C37-15018.5</f>
        <v>45149.038600000087</v>
      </c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8" type="noConversion"/>
  <hyperlinks>
    <hyperlink ref="H63284" r:id="rId1" display="http://vsolj.cetus-net.org/bulletin.html" xr:uid="{00000000-0004-0000-0000-000000000000}"/>
    <hyperlink ref="H63277" r:id="rId2" display="https://www.aavso.org/ejaavso" xr:uid="{00000000-0004-0000-0000-000001000000}"/>
    <hyperlink ref="I63284" r:id="rId3" display="http://vsolj.cetus-net.org/bulletin.html" xr:uid="{00000000-0004-0000-0000-000002000000}"/>
    <hyperlink ref="AQ56935" r:id="rId4" display="http://cdsbib.u-strasbg.fr/cgi-bin/cdsbib?1990RMxAA..21..381G" xr:uid="{00000000-0004-0000-0000-000003000000}"/>
    <hyperlink ref="H63281" r:id="rId5" display="https://www.aavso.org/ejaavso" xr:uid="{00000000-0004-0000-0000-000004000000}"/>
    <hyperlink ref="AP4299" r:id="rId6" display="http://cdsbib.u-strasbg.fr/cgi-bin/cdsbib?1990RMxAA..21..381G" xr:uid="{00000000-0004-0000-0000-000005000000}"/>
    <hyperlink ref="AP4302" r:id="rId7" display="http://cdsbib.u-strasbg.fr/cgi-bin/cdsbib?1990RMxAA..21..381G" xr:uid="{00000000-0004-0000-0000-000006000000}"/>
    <hyperlink ref="AP4300" r:id="rId8" display="http://cdsbib.u-strasbg.fr/cgi-bin/cdsbib?1990RMxAA..21..381G" xr:uid="{00000000-0004-0000-0000-000007000000}"/>
    <hyperlink ref="AP4284" r:id="rId9" display="http://cdsbib.u-strasbg.fr/cgi-bin/cdsbib?1990RMxAA..21..381G" xr:uid="{00000000-0004-0000-0000-000008000000}"/>
    <hyperlink ref="AQ4513" r:id="rId10" display="http://cdsbib.u-strasbg.fr/cgi-bin/cdsbib?1990RMxAA..21..381G" xr:uid="{00000000-0004-0000-0000-000009000000}"/>
    <hyperlink ref="AQ4517" r:id="rId11" display="http://cdsbib.u-strasbg.fr/cgi-bin/cdsbib?1990RMxAA..21..381G" xr:uid="{00000000-0004-0000-0000-00000A000000}"/>
    <hyperlink ref="AQ64197" r:id="rId12" display="http://cdsbib.u-strasbg.fr/cgi-bin/cdsbib?1990RMxAA..21..381G" xr:uid="{00000000-0004-0000-0000-00000B000000}"/>
    <hyperlink ref="I1405" r:id="rId13" display="http://vsolj.cetus-net.org/bulletin.html" xr:uid="{00000000-0004-0000-0000-00000C000000}"/>
    <hyperlink ref="H1405" r:id="rId14" display="http://vsolj.cetus-net.org/bulletin.html" xr:uid="{00000000-0004-0000-0000-00000D000000}"/>
    <hyperlink ref="AQ64858" r:id="rId15" display="http://cdsbib.u-strasbg.fr/cgi-bin/cdsbib?1990RMxAA..21..381G" xr:uid="{00000000-0004-0000-0000-00000E000000}"/>
    <hyperlink ref="AQ64857" r:id="rId16" display="http://cdsbib.u-strasbg.fr/cgi-bin/cdsbib?1990RMxAA..21..381G" xr:uid="{00000000-0004-0000-0000-00000F000000}"/>
    <hyperlink ref="AP2575" r:id="rId17" display="http://cdsbib.u-strasbg.fr/cgi-bin/cdsbib?1990RMxAA..21..381G" xr:uid="{00000000-0004-0000-0000-000010000000}"/>
    <hyperlink ref="AP2593" r:id="rId18" display="http://cdsbib.u-strasbg.fr/cgi-bin/cdsbib?1990RMxAA..21..381G" xr:uid="{00000000-0004-0000-0000-000011000000}"/>
    <hyperlink ref="AP2594" r:id="rId19" display="http://cdsbib.u-strasbg.fr/cgi-bin/cdsbib?1990RMxAA..21..381G" xr:uid="{00000000-0004-0000-0000-000012000000}"/>
    <hyperlink ref="AP2590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2025-01-07T07:42:04Z</dcterms:modified>
</cp:coreProperties>
</file>