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1F92DC-7A36-4671-B304-1C7A6F6BD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F14" i="1"/>
  <c r="E35" i="1"/>
  <c r="F35" i="1" s="1"/>
  <c r="G35" i="1" s="1"/>
  <c r="K35" i="1" s="1"/>
  <c r="Q35" i="1"/>
  <c r="E36" i="1"/>
  <c r="F36" i="1"/>
  <c r="G36" i="1" s="1"/>
  <c r="K36" i="1" s="1"/>
  <c r="Q36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Q34" i="1"/>
  <c r="Q32" i="1"/>
  <c r="Q33" i="1"/>
  <c r="D9" i="1"/>
  <c r="C9" i="1"/>
  <c r="Q25" i="1"/>
  <c r="Q24" i="1"/>
  <c r="Q23" i="1"/>
  <c r="Q22" i="1"/>
  <c r="C21" i="1"/>
  <c r="E21" i="1" s="1"/>
  <c r="F21" i="1" s="1"/>
  <c r="G21" i="1" s="1"/>
  <c r="I21" i="1" s="1"/>
  <c r="A21" i="1"/>
  <c r="E34" i="1"/>
  <c r="F34" i="1" s="1"/>
  <c r="G34" i="1" s="1"/>
  <c r="K34" i="1" s="1"/>
  <c r="C17" i="1"/>
  <c r="E25" i="1"/>
  <c r="F25" i="1" s="1"/>
  <c r="G25" i="1" s="1"/>
  <c r="K25" i="1" s="1"/>
  <c r="E22" i="1"/>
  <c r="F22" i="1" s="1"/>
  <c r="G22" i="1" s="1"/>
  <c r="K22" i="1" s="1"/>
  <c r="E23" i="1"/>
  <c r="F23" i="1" s="1"/>
  <c r="G23" i="1" s="1"/>
  <c r="K23" i="1" s="1"/>
  <c r="F15" i="1" l="1"/>
  <c r="Q21" i="1"/>
  <c r="E33" i="1"/>
  <c r="F33" i="1" s="1"/>
  <c r="G33" i="1" s="1"/>
  <c r="K33" i="1" s="1"/>
  <c r="E24" i="1"/>
  <c r="F24" i="1" s="1"/>
  <c r="G24" i="1" s="1"/>
  <c r="E32" i="1"/>
  <c r="F32" i="1" s="1"/>
  <c r="G32" i="1" s="1"/>
  <c r="K32" i="1" s="1"/>
  <c r="C12" i="1"/>
  <c r="C11" i="1"/>
  <c r="O37" i="1" l="1"/>
  <c r="O36" i="1"/>
  <c r="O35" i="1"/>
  <c r="O28" i="1"/>
  <c r="O29" i="1"/>
  <c r="O27" i="1"/>
  <c r="O31" i="1"/>
  <c r="O30" i="1"/>
  <c r="O26" i="1"/>
  <c r="C15" i="1"/>
  <c r="O32" i="1"/>
  <c r="O23" i="1"/>
  <c r="O22" i="1"/>
  <c r="O25" i="1"/>
  <c r="O34" i="1"/>
  <c r="O21" i="1"/>
  <c r="O24" i="1"/>
  <c r="O33" i="1"/>
  <c r="C16" i="1"/>
  <c r="D18" i="1" s="1"/>
  <c r="K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<sst xmlns="http://schemas.openxmlformats.org/spreadsheetml/2006/main" count="96" uniqueCount="59">
  <si>
    <t>OEJV 0191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</si>
  <si>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</si>
  <si>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</si>
  <si>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</si>
  <si>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</si>
  <si>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</si>
  <si>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</si>
  <si>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</si>
  <si>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</si>
  <si>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</si>
  <si>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</si>
  <si>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</si>
  <si>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</si>
  <si>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</si>
  <si>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</si>
  <si>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</si>
  <si>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</si>
  <si>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</si>
  <si>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</si>
  <si>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</si>
  <si>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</si>
  <si>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</si>
  <si>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</si>
  <si>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</si>
  <si>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</si>
  <si>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</si>
  <si>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</si>
  <si>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</si>
  <si>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</si>
  <si>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</si>
  <si>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</si>
  <si>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</si>
  <si>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EW</t>
  </si>
  <si>
    <t>IBVS 5532 Eph.</t>
  </si>
  <si>
    <t>IBVS 5532</t>
  </si>
  <si>
    <t>PsA</t>
  </si>
  <si>
    <t>ZZ PsA / GSC 6959-0806  / NSV 13890</t>
  </si>
  <si>
    <t>I</t>
  </si>
  <si>
    <t>OEJV 0181</t>
  </si>
  <si>
    <t>II</t>
  </si>
  <si>
    <t>pg</t>
  </si>
  <si>
    <t>vis</t>
  </si>
  <si>
    <t>PE</t>
  </si>
  <si>
    <t>CCD</t>
  </si>
  <si>
    <t>VSB, 91</t>
  </si>
  <si>
    <t>Ha</t>
  </si>
  <si>
    <t>BMGA</t>
  </si>
  <si>
    <t>TESS/BAJ/RAA</t>
  </si>
  <si>
    <t>TESS</t>
  </si>
  <si>
    <t>VSS SEB Gp</t>
  </si>
  <si>
    <t>RAA</t>
  </si>
  <si>
    <t xml:space="preserve">Mag </t>
  </si>
  <si>
    <t>Add cycle</t>
  </si>
  <si>
    <t>Old Cycle</t>
  </si>
  <si>
    <t>Next ToM-P</t>
  </si>
  <si>
    <t>Next ToM-S</t>
  </si>
  <si>
    <t>9.25-9.60</t>
  </si>
  <si>
    <t>VSX</t>
  </si>
  <si>
    <t>EW/RS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</si>
</sst>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0" fillId="25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167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8" fillId="0" borderId="0" xfId="0" applyFont="1" applyAlignment="1"/>
    <xf numFmtId="0" fontId="6" fillId="0" borderId="0" xfId="0" applyFont="1" applyAlignment="1"/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0" fillId="0" borderId="11" xfId="0" applyBorder="1">
      <alignment vertical="top"/>
    </xf>
    <xf numFmtId="0" fontId="37" fillId="0" borderId="14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6" fillId="26" borderId="12" xfId="0" applyFont="1" applyFill="1" applyBorder="1" applyAlignment="1">
      <alignment horizontal="right" vertical="center"/>
    </xf>
    <xf numFmtId="0" fontId="6" fillId="26" borderId="13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</a:t>
            </a:r>
            <a:r>
              <a:rPr lang="en-AU" baseline="0"/>
              <a:t> PsA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</c:v>
                </c:pt>
                <c:pt idx="2">
                  <c:v>12938</c:v>
                </c:pt>
                <c:pt idx="3">
                  <c:v>13007.5</c:v>
                </c:pt>
                <c:pt idx="4">
                  <c:v>13895.5</c:v>
                </c:pt>
                <c:pt idx="5">
                  <c:v>14658.5</c:v>
                </c:pt>
                <c:pt idx="6">
                  <c:v>14659</c:v>
                </c:pt>
                <c:pt idx="7">
                  <c:v>14691.5</c:v>
                </c:pt>
                <c:pt idx="8">
                  <c:v>14692</c:v>
                </c:pt>
                <c:pt idx="9">
                  <c:v>14730.5</c:v>
                </c:pt>
                <c:pt idx="10">
                  <c:v>14731</c:v>
                </c:pt>
                <c:pt idx="11">
                  <c:v>17607</c:v>
                </c:pt>
                <c:pt idx="12">
                  <c:v>17631</c:v>
                </c:pt>
                <c:pt idx="13">
                  <c:v>18596.5</c:v>
                </c:pt>
                <c:pt idx="14">
                  <c:v>19677</c:v>
                </c:pt>
                <c:pt idx="15">
                  <c:v>19687.5</c:v>
                </c:pt>
                <c:pt idx="16">
                  <c:v>20674.5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5-478F-938A-BE0D627F36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</c:v>
                </c:pt>
                <c:pt idx="2">
                  <c:v>12938</c:v>
                </c:pt>
                <c:pt idx="3">
                  <c:v>13007.5</c:v>
                </c:pt>
                <c:pt idx="4">
                  <c:v>13895.5</c:v>
                </c:pt>
                <c:pt idx="5">
                  <c:v>14658.5</c:v>
                </c:pt>
                <c:pt idx="6">
                  <c:v>14659</c:v>
                </c:pt>
                <c:pt idx="7">
                  <c:v>14691.5</c:v>
                </c:pt>
                <c:pt idx="8">
                  <c:v>14692</c:v>
                </c:pt>
                <c:pt idx="9">
                  <c:v>14730.5</c:v>
                </c:pt>
                <c:pt idx="10">
                  <c:v>14731</c:v>
                </c:pt>
                <c:pt idx="11">
                  <c:v>17607</c:v>
                </c:pt>
                <c:pt idx="12">
                  <c:v>17631</c:v>
                </c:pt>
                <c:pt idx="13">
                  <c:v>18596.5</c:v>
                </c:pt>
                <c:pt idx="14">
                  <c:v>19677</c:v>
                </c:pt>
                <c:pt idx="15">
                  <c:v>19687.5</c:v>
                </c:pt>
                <c:pt idx="16">
                  <c:v>20674.5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-4.0000000008149073E-3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5-478F-938A-BE0D627F36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</c:v>
                </c:pt>
                <c:pt idx="2">
                  <c:v>12938</c:v>
                </c:pt>
                <c:pt idx="3">
                  <c:v>13007.5</c:v>
                </c:pt>
                <c:pt idx="4">
                  <c:v>13895.5</c:v>
                </c:pt>
                <c:pt idx="5">
                  <c:v>14658.5</c:v>
                </c:pt>
                <c:pt idx="6">
                  <c:v>14659</c:v>
                </c:pt>
                <c:pt idx="7">
                  <c:v>14691.5</c:v>
                </c:pt>
                <c:pt idx="8">
                  <c:v>14692</c:v>
                </c:pt>
                <c:pt idx="9">
                  <c:v>14730.5</c:v>
                </c:pt>
                <c:pt idx="10">
                  <c:v>14731</c:v>
                </c:pt>
                <c:pt idx="11">
                  <c:v>17607</c:v>
                </c:pt>
                <c:pt idx="12">
                  <c:v>17631</c:v>
                </c:pt>
                <c:pt idx="13">
                  <c:v>18596.5</c:v>
                </c:pt>
                <c:pt idx="14">
                  <c:v>19677</c:v>
                </c:pt>
                <c:pt idx="15">
                  <c:v>19687.5</c:v>
                </c:pt>
                <c:pt idx="16">
                  <c:v>20674.5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5-478F-938A-BE0D627F36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</c:v>
                </c:pt>
                <c:pt idx="2">
                  <c:v>12938</c:v>
                </c:pt>
                <c:pt idx="3">
                  <c:v>13007.5</c:v>
                </c:pt>
                <c:pt idx="4">
                  <c:v>13895.5</c:v>
                </c:pt>
                <c:pt idx="5">
                  <c:v>14658.5</c:v>
                </c:pt>
                <c:pt idx="6">
                  <c:v>14659</c:v>
                </c:pt>
                <c:pt idx="7">
                  <c:v>14691.5</c:v>
                </c:pt>
                <c:pt idx="8">
                  <c:v>14692</c:v>
                </c:pt>
                <c:pt idx="9">
                  <c:v>14730.5</c:v>
                </c:pt>
                <c:pt idx="10">
                  <c:v>14731</c:v>
                </c:pt>
                <c:pt idx="11">
                  <c:v>17607</c:v>
                </c:pt>
                <c:pt idx="12">
                  <c:v>17631</c:v>
                </c:pt>
                <c:pt idx="13">
                  <c:v>18596.5</c:v>
                </c:pt>
                <c:pt idx="14">
                  <c:v>19677</c:v>
                </c:pt>
                <c:pt idx="15">
                  <c:v>19687.5</c:v>
                </c:pt>
                <c:pt idx="16">
                  <c:v>20674.5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0.22120999999606283</c:v>
                </c:pt>
                <c:pt idx="2">
                  <c:v>0.22318000000086613</c:v>
                </c:pt>
                <c:pt idx="3">
                  <c:v>0.22182500000053551</c:v>
                </c:pt>
                <c:pt idx="4">
                  <c:v>0.22350500000175089</c:v>
                </c:pt>
                <c:pt idx="11">
                  <c:v>0.24576999980490655</c:v>
                </c:pt>
                <c:pt idx="12">
                  <c:v>0.25141000009170966</c:v>
                </c:pt>
                <c:pt idx="13">
                  <c:v>0.25401100009912625</c:v>
                </c:pt>
                <c:pt idx="14">
                  <c:v>0.25943400001415284</c:v>
                </c:pt>
                <c:pt idx="15">
                  <c:v>0.25498499986133538</c:v>
                </c:pt>
                <c:pt idx="16">
                  <c:v>0.25923166999564273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5-478F-938A-BE0D627F36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</c:v>
                </c:pt>
                <c:pt idx="2">
                  <c:v>12938</c:v>
                </c:pt>
                <c:pt idx="3">
                  <c:v>13007.5</c:v>
                </c:pt>
                <c:pt idx="4">
                  <c:v>13895.5</c:v>
                </c:pt>
                <c:pt idx="5">
                  <c:v>14658.5</c:v>
                </c:pt>
                <c:pt idx="6">
                  <c:v>14659</c:v>
                </c:pt>
                <c:pt idx="7">
                  <c:v>14691.5</c:v>
                </c:pt>
                <c:pt idx="8">
                  <c:v>14692</c:v>
                </c:pt>
                <c:pt idx="9">
                  <c:v>14730.5</c:v>
                </c:pt>
                <c:pt idx="10">
                  <c:v>14731</c:v>
                </c:pt>
                <c:pt idx="11">
                  <c:v>17607</c:v>
                </c:pt>
                <c:pt idx="12">
                  <c:v>17631</c:v>
                </c:pt>
                <c:pt idx="13">
                  <c:v>18596.5</c:v>
                </c:pt>
                <c:pt idx="14">
                  <c:v>19677</c:v>
                </c:pt>
                <c:pt idx="15">
                  <c:v>19687.5</c:v>
                </c:pt>
                <c:pt idx="16">
                  <c:v>20674.5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">
                  <c:v>0.22902283987787087</c:v>
                </c:pt>
                <c:pt idx="6">
                  <c:v>0.22964604016306112</c:v>
                </c:pt>
                <c:pt idx="7">
                  <c:v>0.22609395984909497</c:v>
                </c:pt>
                <c:pt idx="8">
                  <c:v>0.2301855399782653</c:v>
                </c:pt>
                <c:pt idx="9">
                  <c:v>0.2257388498619548</c:v>
                </c:pt>
                <c:pt idx="10">
                  <c:v>0.22329405007621972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5-478F-938A-BE0D627F36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</c:v>
                </c:pt>
                <c:pt idx="2">
                  <c:v>12938</c:v>
                </c:pt>
                <c:pt idx="3">
                  <c:v>13007.5</c:v>
                </c:pt>
                <c:pt idx="4">
                  <c:v>13895.5</c:v>
                </c:pt>
                <c:pt idx="5">
                  <c:v>14658.5</c:v>
                </c:pt>
                <c:pt idx="6">
                  <c:v>14659</c:v>
                </c:pt>
                <c:pt idx="7">
                  <c:v>14691.5</c:v>
                </c:pt>
                <c:pt idx="8">
                  <c:v>14692</c:v>
                </c:pt>
                <c:pt idx="9">
                  <c:v>14730.5</c:v>
                </c:pt>
                <c:pt idx="10">
                  <c:v>14731</c:v>
                </c:pt>
                <c:pt idx="11">
                  <c:v>17607</c:v>
                </c:pt>
                <c:pt idx="12">
                  <c:v>17631</c:v>
                </c:pt>
                <c:pt idx="13">
                  <c:v>18596.5</c:v>
                </c:pt>
                <c:pt idx="14">
                  <c:v>19677</c:v>
                </c:pt>
                <c:pt idx="15">
                  <c:v>19687.5</c:v>
                </c:pt>
                <c:pt idx="16">
                  <c:v>20674.5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D5-478F-938A-BE0D627F36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</c:v>
                </c:pt>
                <c:pt idx="2">
                  <c:v>12938</c:v>
                </c:pt>
                <c:pt idx="3">
                  <c:v>13007.5</c:v>
                </c:pt>
                <c:pt idx="4">
                  <c:v>13895.5</c:v>
                </c:pt>
                <c:pt idx="5">
                  <c:v>14658.5</c:v>
                </c:pt>
                <c:pt idx="6">
                  <c:v>14659</c:v>
                </c:pt>
                <c:pt idx="7">
                  <c:v>14691.5</c:v>
                </c:pt>
                <c:pt idx="8">
                  <c:v>14692</c:v>
                </c:pt>
                <c:pt idx="9">
                  <c:v>14730.5</c:v>
                </c:pt>
                <c:pt idx="10">
                  <c:v>14731</c:v>
                </c:pt>
                <c:pt idx="11">
                  <c:v>17607</c:v>
                </c:pt>
                <c:pt idx="12">
                  <c:v>17631</c:v>
                </c:pt>
                <c:pt idx="13">
                  <c:v>18596.5</c:v>
                </c:pt>
                <c:pt idx="14">
                  <c:v>19677</c:v>
                </c:pt>
                <c:pt idx="15">
                  <c:v>19687.5</c:v>
                </c:pt>
                <c:pt idx="16">
                  <c:v>20674.5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D5-478F-938A-BE0D627F36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</c:v>
                </c:pt>
                <c:pt idx="2">
                  <c:v>12938</c:v>
                </c:pt>
                <c:pt idx="3">
                  <c:v>13007.5</c:v>
                </c:pt>
                <c:pt idx="4">
                  <c:v>13895.5</c:v>
                </c:pt>
                <c:pt idx="5">
                  <c:v>14658.5</c:v>
                </c:pt>
                <c:pt idx="6">
                  <c:v>14659</c:v>
                </c:pt>
                <c:pt idx="7">
                  <c:v>14691.5</c:v>
                </c:pt>
                <c:pt idx="8">
                  <c:v>14692</c:v>
                </c:pt>
                <c:pt idx="9">
                  <c:v>14730.5</c:v>
                </c:pt>
                <c:pt idx="10">
                  <c:v>14731</c:v>
                </c:pt>
                <c:pt idx="11">
                  <c:v>17607</c:v>
                </c:pt>
                <c:pt idx="12">
                  <c:v>17631</c:v>
                </c:pt>
                <c:pt idx="13">
                  <c:v>18596.5</c:v>
                </c:pt>
                <c:pt idx="14">
                  <c:v>19677</c:v>
                </c:pt>
                <c:pt idx="15">
                  <c:v>19687.5</c:v>
                </c:pt>
                <c:pt idx="16">
                  <c:v>20674.5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0.15154506704840637</c:v>
                </c:pt>
                <c:pt idx="1">
                  <c:v>0.2150838174059202</c:v>
                </c:pt>
                <c:pt idx="2">
                  <c:v>0.22056230759290424</c:v>
                </c:pt>
                <c:pt idx="3">
                  <c:v>0.22093305254713536</c:v>
                </c:pt>
                <c:pt idx="4">
                  <c:v>0.22567005282565711</c:v>
                </c:pt>
                <c:pt idx="5">
                  <c:v>0.22974024563254009</c:v>
                </c:pt>
                <c:pt idx="6">
                  <c:v>0.22974291286242662</c:v>
                </c:pt>
                <c:pt idx="7">
                  <c:v>0.22991628280505272</c:v>
                </c:pt>
                <c:pt idx="8">
                  <c:v>0.22991895003493926</c:v>
                </c:pt>
                <c:pt idx="9">
                  <c:v>0.23012432673620398</c:v>
                </c:pt>
                <c:pt idx="10">
                  <c:v>0.23012699396609054</c:v>
                </c:pt>
                <c:pt idx="11">
                  <c:v>0.24546890027355506</c:v>
                </c:pt>
                <c:pt idx="12">
                  <c:v>0.2455969273081097</c:v>
                </c:pt>
                <c:pt idx="13">
                  <c:v>0.25074734821904743</c:v>
                </c:pt>
                <c:pt idx="14">
                  <c:v>0.25651123200389286</c:v>
                </c:pt>
                <c:pt idx="15">
                  <c:v>0.25656724383151053</c:v>
                </c:pt>
                <c:pt idx="16">
                  <c:v>0.26183235562757012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5-478F-938A-BE0D627F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475944"/>
        <c:axId val="1"/>
      </c:scatterChart>
      <c:valAx>
        <c:axId val="50247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47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D176FB-DDDA-DABB-ACFC-19A2BFE7F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71093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140625" customWidth="1"/>
  </cols>
  <sheetData>
    <row r="1" spans="1:20" ht="20.25">
      <c r="A1" s="1" t="s">
        <v>36</v>
      </c>
      <c r="E1" s="27"/>
      <c r="F1" s="28"/>
      <c r="G1" s="29" t="s">
        <v>32</v>
      </c>
      <c r="H1" s="30" t="s">
        <v>33</v>
      </c>
      <c r="I1" s="31">
        <v>52844.79</v>
      </c>
      <c r="J1" s="31">
        <v>0.37388199999999999</v>
      </c>
      <c r="K1" s="30" t="s">
        <v>34</v>
      </c>
      <c r="L1" s="32" t="s">
        <v>35</v>
      </c>
      <c r="T1" s="58"/>
    </row>
    <row r="2" spans="1:20">
      <c r="A2" t="s">
        <v>23</v>
      </c>
      <c r="B2" s="58" t="s">
        <v>58</v>
      </c>
      <c r="C2" s="9"/>
      <c r="T2" s="58"/>
    </row>
    <row r="3" spans="1:20" ht="13.5" thickBot="1">
      <c r="T3" s="58"/>
    </row>
    <row r="4" spans="1:20" ht="14.25" thickTop="1" thickBot="1">
      <c r="A4" s="26" t="s">
        <v>33</v>
      </c>
      <c r="C4" s="7">
        <v>52844.79</v>
      </c>
      <c r="D4" s="8">
        <v>0.37388199999999999</v>
      </c>
    </row>
    <row r="5" spans="1:20" ht="13.5" thickTop="1">
      <c r="A5" s="10" t="s">
        <v>27</v>
      </c>
      <c r="B5" s="11"/>
      <c r="C5" s="12">
        <v>-9.5</v>
      </c>
      <c r="D5" s="11" t="s">
        <v>28</v>
      </c>
    </row>
    <row r="6" spans="1:20">
      <c r="A6" s="4" t="s">
        <v>1</v>
      </c>
      <c r="E6" s="58"/>
    </row>
    <row r="7" spans="1:20">
      <c r="A7" t="s">
        <v>2</v>
      </c>
      <c r="C7">
        <v>52844.794000000002</v>
      </c>
      <c r="D7" s="58" t="s">
        <v>57</v>
      </c>
    </row>
    <row r="8" spans="1:20">
      <c r="A8" t="s">
        <v>3</v>
      </c>
      <c r="C8">
        <v>0.37389</v>
      </c>
      <c r="D8" s="58" t="s">
        <v>57</v>
      </c>
    </row>
    <row r="9" spans="1:20">
      <c r="A9" s="24" t="s">
        <v>31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0" ht="13.5" thickBot="1">
      <c r="A10" s="11"/>
      <c r="B10" s="11"/>
      <c r="C10" s="3" t="s">
        <v>19</v>
      </c>
      <c r="D10" s="3" t="s">
        <v>20</v>
      </c>
      <c r="E10" s="11"/>
    </row>
    <row r="11" spans="1:20">
      <c r="A11" s="11" t="s">
        <v>15</v>
      </c>
      <c r="B11" s="11"/>
      <c r="C11" s="21">
        <f ca="1">INTERCEPT(INDIRECT($D$9):G992,INDIRECT($C$9):F992)</f>
        <v>0.15154506704840637</v>
      </c>
      <c r="D11" s="13"/>
      <c r="E11" s="11"/>
    </row>
    <row r="12" spans="1:20">
      <c r="A12" s="11" t="s">
        <v>16</v>
      </c>
      <c r="B12" s="11"/>
      <c r="C12" s="21">
        <f ca="1">SLOPE(INDIRECT($D$9):G992,INDIRECT($C$9):F992)</f>
        <v>5.3344597731100525E-6</v>
      </c>
      <c r="D12" s="13"/>
      <c r="E12" s="64" t="s">
        <v>51</v>
      </c>
      <c r="F12" s="65" t="s">
        <v>56</v>
      </c>
    </row>
    <row r="13" spans="1:20">
      <c r="A13" s="11" t="s">
        <v>18</v>
      </c>
      <c r="B13" s="11"/>
      <c r="C13" s="13" t="s">
        <v>13</v>
      </c>
      <c r="E13" s="62" t="s">
        <v>52</v>
      </c>
      <c r="F13" s="66">
        <v>1</v>
      </c>
    </row>
    <row r="14" spans="1:20">
      <c r="A14" s="11"/>
      <c r="B14" s="11"/>
      <c r="C14" s="11"/>
      <c r="E14" s="62" t="s">
        <v>29</v>
      </c>
      <c r="F14" s="67">
        <f ca="1">NOW()+15018.5+$C$5/24</f>
        <v>60594.703805902776</v>
      </c>
    </row>
    <row r="15" spans="1:20">
      <c r="A15" s="14" t="s">
        <v>17</v>
      </c>
      <c r="B15" s="11"/>
      <c r="C15" s="15">
        <f ca="1">(C7+C11)+(C8+C12)*INT(MAX(F21:F3533))</f>
        <v>60574.857689688397</v>
      </c>
      <c r="E15" s="62" t="s">
        <v>53</v>
      </c>
      <c r="F15" s="67">
        <f ca="1">ROUND(2*($F$14-$C$7)/$C$8,0)/2+$F$13</f>
        <v>20729</v>
      </c>
    </row>
    <row r="16" spans="1:20">
      <c r="A16" s="17" t="s">
        <v>4</v>
      </c>
      <c r="B16" s="11"/>
      <c r="C16" s="18">
        <f ca="1">+C8+C12</f>
        <v>0.37389533445977313</v>
      </c>
      <c r="E16" s="62" t="s">
        <v>30</v>
      </c>
      <c r="F16" s="67">
        <f ca="1">ROUND(2*($F$14-$C$15)/$C$16,0)/2+$F$13</f>
        <v>54</v>
      </c>
    </row>
    <row r="17" spans="1:20" ht="13.5" thickBot="1">
      <c r="A17" s="16" t="s">
        <v>26</v>
      </c>
      <c r="B17" s="11"/>
      <c r="C17" s="11">
        <f>COUNT(C21:C2191)</f>
        <v>17</v>
      </c>
      <c r="E17" s="62" t="s">
        <v>54</v>
      </c>
      <c r="F17" s="68">
        <f ca="1">+$C$15+$C$16*$F$16-15018.5-$C$5/24</f>
        <v>45576.943871082563</v>
      </c>
    </row>
    <row r="18" spans="1:20" ht="14.25" thickTop="1" thickBot="1">
      <c r="A18" s="17" t="s">
        <v>5</v>
      </c>
      <c r="B18" s="11"/>
      <c r="C18" s="20">
        <f ca="1">+C15</f>
        <v>60574.857689688397</v>
      </c>
      <c r="D18" s="61">
        <f ca="1">+C16</f>
        <v>0.37389533445977313</v>
      </c>
      <c r="E18" s="63" t="s">
        <v>55</v>
      </c>
      <c r="F18" s="69">
        <f ca="1">+($C$15+$C$16*$F$16)-($C$16/2)-15018.5-$C$5/24</f>
        <v>45576.756923415334</v>
      </c>
    </row>
    <row r="19" spans="1:20" ht="13.5" thickTop="1">
      <c r="E19" s="16"/>
      <c r="F19" s="19"/>
    </row>
    <row r="20" spans="1:20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41</v>
      </c>
      <c r="J20" s="6" t="s">
        <v>42</v>
      </c>
      <c r="K20" s="6" t="s">
        <v>43</v>
      </c>
      <c r="L20" s="6" t="s">
        <v>48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</row>
    <row r="21" spans="1:20">
      <c r="A21" t="str">
        <f>$K$1</f>
        <v>IBVS 5532</v>
      </c>
      <c r="C21" s="9">
        <f>+$C$4</f>
        <v>52844.79</v>
      </c>
      <c r="D21" s="9" t="s">
        <v>13</v>
      </c>
      <c r="E21">
        <f t="shared" ref="E21:E34" si="0">+(C21-C$7)/C$8</f>
        <v>-1.0698333736700386E-2</v>
      </c>
      <c r="F21">
        <f>ROUND(2*E21,0)/2</f>
        <v>0</v>
      </c>
      <c r="G21">
        <f t="shared" ref="G21:G34" si="1">+C21-(C$7+F21*C$8)</f>
        <v>-4.0000000008149073E-3</v>
      </c>
      <c r="I21">
        <f>+G21</f>
        <v>-4.0000000008149073E-3</v>
      </c>
      <c r="O21">
        <f t="shared" ref="O21:O34" ca="1" si="2">+C$11+C$12*$F21</f>
        <v>0.15154506704840637</v>
      </c>
      <c r="Q21" s="2">
        <f t="shared" ref="Q21:Q34" si="3">+C21-15018.5</f>
        <v>37826.29</v>
      </c>
    </row>
    <row r="22" spans="1:20">
      <c r="A22" s="33" t="s">
        <v>38</v>
      </c>
      <c r="B22" s="34" t="s">
        <v>39</v>
      </c>
      <c r="C22" s="35">
        <v>57298.419000000002</v>
      </c>
      <c r="D22" s="35">
        <v>5.0000000000000001E-3</v>
      </c>
      <c r="E22">
        <f t="shared" si="0"/>
        <v>11911.591644601353</v>
      </c>
      <c r="F22" s="39">
        <f t="shared" ref="F22:F36" si="4">ROUND(2*E22,0)/2-0.5</f>
        <v>11911</v>
      </c>
      <c r="G22">
        <f t="shared" si="1"/>
        <v>0.22120999999606283</v>
      </c>
      <c r="K22">
        <f>+G22</f>
        <v>0.22120999999606283</v>
      </c>
      <c r="O22">
        <f t="shared" ca="1" si="2"/>
        <v>0.2150838174059202</v>
      </c>
      <c r="Q22" s="2">
        <f t="shared" si="3"/>
        <v>42279.919000000002</v>
      </c>
    </row>
    <row r="23" spans="1:20">
      <c r="A23" s="33" t="s">
        <v>38</v>
      </c>
      <c r="B23" s="34" t="s">
        <v>39</v>
      </c>
      <c r="C23" s="35">
        <v>57682.406000000003</v>
      </c>
      <c r="D23" s="35">
        <v>8.0000000000000002E-3</v>
      </c>
      <c r="E23">
        <f t="shared" si="0"/>
        <v>12938.59691353072</v>
      </c>
      <c r="F23" s="39">
        <f t="shared" si="4"/>
        <v>12938</v>
      </c>
      <c r="G23">
        <f t="shared" si="1"/>
        <v>0.22318000000086613</v>
      </c>
      <c r="K23">
        <f>+G23</f>
        <v>0.22318000000086613</v>
      </c>
      <c r="O23">
        <f t="shared" ca="1" si="2"/>
        <v>0.22056230759290424</v>
      </c>
      <c r="Q23" s="2">
        <f t="shared" si="3"/>
        <v>42663.906000000003</v>
      </c>
    </row>
    <row r="24" spans="1:20">
      <c r="A24" s="33" t="s">
        <v>38</v>
      </c>
      <c r="B24" s="34" t="s">
        <v>37</v>
      </c>
      <c r="C24" s="35">
        <v>57708.39</v>
      </c>
      <c r="D24" s="35">
        <v>8.0000000000000002E-3</v>
      </c>
      <c r="E24">
        <f t="shared" si="0"/>
        <v>13008.093289470158</v>
      </c>
      <c r="F24" s="39">
        <f t="shared" si="4"/>
        <v>13007.5</v>
      </c>
      <c r="G24">
        <f t="shared" si="1"/>
        <v>0.22182500000053551</v>
      </c>
      <c r="K24">
        <f>+G24</f>
        <v>0.22182500000053551</v>
      </c>
      <c r="O24">
        <f t="shared" ca="1" si="2"/>
        <v>0.22093305254713536</v>
      </c>
      <c r="Q24" s="2">
        <f t="shared" si="3"/>
        <v>42689.89</v>
      </c>
    </row>
    <row r="25" spans="1:20">
      <c r="A25" s="36" t="s">
        <v>0</v>
      </c>
      <c r="B25" s="37" t="s">
        <v>37</v>
      </c>
      <c r="C25" s="38">
        <v>58040.406000000003</v>
      </c>
      <c r="D25" s="38">
        <v>2E-3</v>
      </c>
      <c r="E25">
        <f t="shared" si="0"/>
        <v>13896.097782770335</v>
      </c>
      <c r="F25" s="39">
        <f t="shared" si="4"/>
        <v>13895.5</v>
      </c>
      <c r="G25">
        <f t="shared" si="1"/>
        <v>0.22350500000175089</v>
      </c>
      <c r="K25">
        <f>+G25</f>
        <v>0.22350500000175089</v>
      </c>
      <c r="O25">
        <f t="shared" ca="1" si="2"/>
        <v>0.22567005282565711</v>
      </c>
      <c r="Q25" s="2">
        <f t="shared" si="3"/>
        <v>43021.906000000003</v>
      </c>
    </row>
    <row r="26" spans="1:20">
      <c r="A26" s="44" t="s">
        <v>47</v>
      </c>
      <c r="B26" s="44" t="s">
        <v>37</v>
      </c>
      <c r="C26" s="48">
        <v>58325.689587839879</v>
      </c>
      <c r="D26" s="49">
        <v>1.328E-3</v>
      </c>
      <c r="E26">
        <f t="shared" si="0"/>
        <v>14659.112540693459</v>
      </c>
      <c r="F26">
        <f t="shared" si="4"/>
        <v>14658.5</v>
      </c>
      <c r="G26">
        <f t="shared" si="1"/>
        <v>0.22902283987787087</v>
      </c>
      <c r="L26">
        <f t="shared" ref="L26:L31" si="5">+G26</f>
        <v>0.22902283987787087</v>
      </c>
      <c r="O26">
        <f t="shared" ca="1" si="2"/>
        <v>0.22974024563254009</v>
      </c>
      <c r="Q26" s="2">
        <f t="shared" si="3"/>
        <v>43307.189587839879</v>
      </c>
      <c r="T26" s="57" t="s">
        <v>49</v>
      </c>
    </row>
    <row r="27" spans="1:20">
      <c r="A27" s="44" t="s">
        <v>47</v>
      </c>
      <c r="B27" s="44" t="s">
        <v>39</v>
      </c>
      <c r="C27" s="48">
        <v>58325.877156040166</v>
      </c>
      <c r="D27" s="49">
        <v>1.101E-3</v>
      </c>
      <c r="E27">
        <f t="shared" si="0"/>
        <v>14659.614207494622</v>
      </c>
      <c r="F27">
        <f t="shared" si="4"/>
        <v>14659</v>
      </c>
      <c r="G27">
        <f t="shared" si="1"/>
        <v>0.22964604016306112</v>
      </c>
      <c r="L27">
        <f t="shared" si="5"/>
        <v>0.22964604016306112</v>
      </c>
      <c r="O27">
        <f t="shared" ca="1" si="2"/>
        <v>0.22974291286242662</v>
      </c>
      <c r="Q27" s="2">
        <f t="shared" si="3"/>
        <v>43307.377156040166</v>
      </c>
      <c r="T27" s="57" t="s">
        <v>49</v>
      </c>
    </row>
    <row r="28" spans="1:20">
      <c r="A28" s="44" t="s">
        <v>47</v>
      </c>
      <c r="B28" s="44" t="s">
        <v>37</v>
      </c>
      <c r="C28" s="48">
        <v>58338.025028959848</v>
      </c>
      <c r="D28" s="49">
        <v>1.9109999999999999E-3</v>
      </c>
      <c r="E28">
        <f t="shared" si="0"/>
        <v>14692.104707159449</v>
      </c>
      <c r="F28">
        <f t="shared" si="4"/>
        <v>14691.5</v>
      </c>
      <c r="G28">
        <f t="shared" si="1"/>
        <v>0.22609395984909497</v>
      </c>
      <c r="L28">
        <f t="shared" si="5"/>
        <v>0.22609395984909497</v>
      </c>
      <c r="O28">
        <f t="shared" ca="1" si="2"/>
        <v>0.22991628280505272</v>
      </c>
      <c r="Q28" s="2">
        <f t="shared" si="3"/>
        <v>43319.525028959848</v>
      </c>
      <c r="T28" s="57" t="s">
        <v>49</v>
      </c>
    </row>
    <row r="29" spans="1:20">
      <c r="A29" s="45" t="s">
        <v>47</v>
      </c>
      <c r="B29" s="44" t="s">
        <v>39</v>
      </c>
      <c r="C29" s="50">
        <v>58338.216065539978</v>
      </c>
      <c r="D29" s="51">
        <v>1.0660000000000001E-3</v>
      </c>
      <c r="E29">
        <f t="shared" si="0"/>
        <v>14692.615650431882</v>
      </c>
      <c r="F29">
        <f t="shared" si="4"/>
        <v>14692</v>
      </c>
      <c r="G29">
        <f t="shared" si="1"/>
        <v>0.2301855399782653</v>
      </c>
      <c r="L29">
        <f t="shared" si="5"/>
        <v>0.2301855399782653</v>
      </c>
      <c r="O29">
        <f t="shared" ca="1" si="2"/>
        <v>0.22991895003493926</v>
      </c>
      <c r="Q29" s="2">
        <f t="shared" si="3"/>
        <v>43319.716065539978</v>
      </c>
      <c r="T29" s="57" t="s">
        <v>49</v>
      </c>
    </row>
    <row r="30" spans="1:20">
      <c r="A30" s="45" t="s">
        <v>47</v>
      </c>
      <c r="B30" s="44" t="s">
        <v>37</v>
      </c>
      <c r="C30" s="50">
        <v>58352.606383849867</v>
      </c>
      <c r="D30" s="51">
        <v>1.5529999999999999E-3</v>
      </c>
      <c r="E30">
        <f t="shared" si="0"/>
        <v>14731.103757388175</v>
      </c>
      <c r="F30">
        <f t="shared" si="4"/>
        <v>14730.5</v>
      </c>
      <c r="G30">
        <f t="shared" si="1"/>
        <v>0.2257388498619548</v>
      </c>
      <c r="L30">
        <f t="shared" si="5"/>
        <v>0.2257388498619548</v>
      </c>
      <c r="O30">
        <f t="shared" ca="1" si="2"/>
        <v>0.23012432673620398</v>
      </c>
      <c r="Q30" s="2">
        <f t="shared" si="3"/>
        <v>43334.106383849867</v>
      </c>
      <c r="T30" s="57" t="s">
        <v>49</v>
      </c>
    </row>
    <row r="31" spans="1:20">
      <c r="A31" s="45" t="s">
        <v>47</v>
      </c>
      <c r="B31" s="44" t="s">
        <v>39</v>
      </c>
      <c r="C31" s="50">
        <v>58352.790884050075</v>
      </c>
      <c r="D31" s="51">
        <v>1.158E-3</v>
      </c>
      <c r="E31">
        <f t="shared" si="0"/>
        <v>14731.597218567154</v>
      </c>
      <c r="F31">
        <f t="shared" si="4"/>
        <v>14731</v>
      </c>
      <c r="G31">
        <f t="shared" si="1"/>
        <v>0.22329405007621972</v>
      </c>
      <c r="L31">
        <f t="shared" si="5"/>
        <v>0.22329405007621972</v>
      </c>
      <c r="O31">
        <f t="shared" ca="1" si="2"/>
        <v>0.23012699396609054</v>
      </c>
      <c r="Q31" s="2">
        <f t="shared" si="3"/>
        <v>43334.290884050075</v>
      </c>
      <c r="T31" s="57" t="s">
        <v>49</v>
      </c>
    </row>
    <row r="32" spans="1:20">
      <c r="A32" s="40" t="s">
        <v>44</v>
      </c>
      <c r="B32" s="41" t="s">
        <v>39</v>
      </c>
      <c r="C32" s="52">
        <v>59428.12099999981</v>
      </c>
      <c r="D32" s="53" t="s">
        <v>45</v>
      </c>
      <c r="E32">
        <f t="shared" si="0"/>
        <v>17607.65733236997</v>
      </c>
      <c r="F32">
        <f t="shared" si="4"/>
        <v>17607</v>
      </c>
      <c r="G32">
        <f t="shared" si="1"/>
        <v>0.24576999980490655</v>
      </c>
      <c r="K32">
        <f>+G32</f>
        <v>0.24576999980490655</v>
      </c>
      <c r="O32">
        <f t="shared" ca="1" si="2"/>
        <v>0.24546890027355506</v>
      </c>
      <c r="Q32" s="2">
        <f t="shared" si="3"/>
        <v>44409.62099999981</v>
      </c>
      <c r="T32" s="57"/>
    </row>
    <row r="33" spans="1:20">
      <c r="A33" s="40" t="s">
        <v>44</v>
      </c>
      <c r="B33" s="41" t="s">
        <v>39</v>
      </c>
      <c r="C33" s="52">
        <v>59437.100000000093</v>
      </c>
      <c r="D33" s="53" t="s">
        <v>45</v>
      </c>
      <c r="E33">
        <f t="shared" si="0"/>
        <v>17631.672417021295</v>
      </c>
      <c r="F33">
        <f t="shared" si="4"/>
        <v>17631</v>
      </c>
      <c r="G33">
        <f t="shared" si="1"/>
        <v>0.25141000009170966</v>
      </c>
      <c r="K33">
        <f>+G33</f>
        <v>0.25141000009170966</v>
      </c>
      <c r="O33">
        <f t="shared" ca="1" si="2"/>
        <v>0.2455969273081097</v>
      </c>
      <c r="Q33" s="2">
        <f t="shared" si="3"/>
        <v>44418.600000000093</v>
      </c>
      <c r="T33" s="57"/>
    </row>
    <row r="34" spans="1:20">
      <c r="A34" s="42" t="s">
        <v>46</v>
      </c>
      <c r="B34" s="43" t="s">
        <v>37</v>
      </c>
      <c r="C34" s="54">
        <v>59798.093396000098</v>
      </c>
      <c r="D34" s="55">
        <v>2.2070000000000002E-3</v>
      </c>
      <c r="E34">
        <f t="shared" si="0"/>
        <v>18597.17937361282</v>
      </c>
      <c r="F34">
        <f t="shared" si="4"/>
        <v>18596.5</v>
      </c>
      <c r="G34">
        <f t="shared" si="1"/>
        <v>0.25401100009912625</v>
      </c>
      <c r="K34">
        <f>+G34</f>
        <v>0.25401100009912625</v>
      </c>
      <c r="O34">
        <f t="shared" ca="1" si="2"/>
        <v>0.25074734821904743</v>
      </c>
      <c r="Q34" s="2">
        <f t="shared" si="3"/>
        <v>44779.593396000098</v>
      </c>
      <c r="T34" s="57" t="s">
        <v>49</v>
      </c>
    </row>
    <row r="35" spans="1:20">
      <c r="A35" s="46" t="s">
        <v>46</v>
      </c>
      <c r="B35" s="47" t="s">
        <v>39</v>
      </c>
      <c r="C35" s="56">
        <v>60202.086964000016</v>
      </c>
      <c r="D35" s="56">
        <v>2.0990000000000002E-3</v>
      </c>
      <c r="E35">
        <f t="shared" ref="E35:E36" si="6">+(C35-C$7)/C$8</f>
        <v>19677.693877878559</v>
      </c>
      <c r="F35">
        <f t="shared" si="4"/>
        <v>19677</v>
      </c>
      <c r="G35">
        <f t="shared" ref="G35:G36" si="7">+C35-(C$7+F35*C$8)</f>
        <v>0.25943400001415284</v>
      </c>
      <c r="K35">
        <f t="shared" ref="K35:K36" si="8">+G35</f>
        <v>0.25943400001415284</v>
      </c>
      <c r="O35">
        <f t="shared" ref="O35:O36" ca="1" si="9">+C$11+C$12*$F35</f>
        <v>0.25651123200389286</v>
      </c>
      <c r="Q35" s="2">
        <f t="shared" ref="Q35:Q36" si="10">+C35-15018.5</f>
        <v>45183.586964000016</v>
      </c>
      <c r="T35" s="57" t="s">
        <v>49</v>
      </c>
    </row>
    <row r="36" spans="1:20">
      <c r="A36" s="46" t="s">
        <v>50</v>
      </c>
      <c r="B36" s="47" t="s">
        <v>37</v>
      </c>
      <c r="C36" s="56">
        <v>60206.008359999862</v>
      </c>
      <c r="D36" s="56">
        <v>7.1040000000000001E-3</v>
      </c>
      <c r="E36">
        <f t="shared" si="6"/>
        <v>19688.181978656448</v>
      </c>
      <c r="F36">
        <f t="shared" si="4"/>
        <v>19687.5</v>
      </c>
      <c r="G36">
        <f t="shared" si="7"/>
        <v>0.25498499986133538</v>
      </c>
      <c r="K36">
        <f t="shared" si="8"/>
        <v>0.25498499986133538</v>
      </c>
      <c r="O36">
        <f t="shared" ca="1" si="9"/>
        <v>0.25656724383151053</v>
      </c>
      <c r="Q36" s="2">
        <f t="shared" si="10"/>
        <v>45187.508359999862</v>
      </c>
      <c r="T36" s="57" t="s">
        <v>49</v>
      </c>
    </row>
    <row r="37" spans="1:20">
      <c r="A37" s="59" t="s">
        <v>48</v>
      </c>
      <c r="B37" s="60" t="s">
        <v>37</v>
      </c>
      <c r="C37" s="50">
        <v>60575.042036669998</v>
      </c>
      <c r="D37" s="59">
        <v>2.9999999999999997E-4</v>
      </c>
      <c r="E37">
        <f t="shared" ref="E37" si="11">+(C37-C$7)/C$8</f>
        <v>20675.193336730044</v>
      </c>
      <c r="F37">
        <f t="shared" ref="F37" si="12">ROUND(2*E37,0)/2-0.5</f>
        <v>20674.5</v>
      </c>
      <c r="G37">
        <f t="shared" ref="G37" si="13">+C37-(C$7+F37*C$8)</f>
        <v>0.25923166999564273</v>
      </c>
      <c r="K37">
        <f t="shared" ref="K37" si="14">+G37</f>
        <v>0.25923166999564273</v>
      </c>
      <c r="O37">
        <f t="shared" ref="O37" ca="1" si="15">+C$11+C$12*$F37</f>
        <v>0.26183235562757012</v>
      </c>
      <c r="Q37" s="2">
        <f t="shared" ref="Q37" si="16">+C37-15018.5</f>
        <v>45556.542036669998</v>
      </c>
      <c r="T37" s="57" t="s">
        <v>49</v>
      </c>
    </row>
    <row r="38" spans="1:20">
      <c r="C38" s="9"/>
      <c r="D38" s="9"/>
    </row>
    <row r="39" spans="1:20">
      <c r="C39" s="9"/>
      <c r="D39" s="9"/>
    </row>
    <row r="40" spans="1:20">
      <c r="C40" s="9"/>
      <c r="D40" s="9"/>
    </row>
    <row r="41" spans="1:20">
      <c r="C41" s="9"/>
      <c r="D41" s="9"/>
    </row>
    <row r="42" spans="1:20">
      <c r="C42" s="9"/>
      <c r="D42" s="9"/>
    </row>
    <row r="43" spans="1:20">
      <c r="C43" s="9"/>
      <c r="D43" s="9"/>
    </row>
    <row r="44" spans="1:20">
      <c r="C44" s="9"/>
      <c r="D44" s="9"/>
    </row>
    <row r="45" spans="1:20">
      <c r="C45" s="9"/>
      <c r="D45" s="9"/>
    </row>
    <row r="46" spans="1:20">
      <c r="C46" s="9"/>
      <c r="D46" s="9"/>
    </row>
    <row r="47" spans="1:20">
      <c r="C47" s="9"/>
      <c r="D47" s="9"/>
    </row>
    <row r="48" spans="1:20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sortState xmlns:xlrd2="http://schemas.microsoft.com/office/spreadsheetml/2017/richdata2" ref="A21:R35">
    <sortCondition ref="C21:C35"/>
  </sortState>
  <phoneticPr fontId="8" type="noConversion"/>
  <hyperlinks>
    <hyperlink ref="H63227" r:id="rId1" display="http://vsolj.cetus-net.org/bulletin.html" xr:uid="{00000000-0004-0000-0000-000000000000}"/>
    <hyperlink ref="H63220" r:id="rId2" display="https://www.aavso.org/ejaavso" xr:uid="{00000000-0004-0000-0000-000001000000}"/>
    <hyperlink ref="I63227" r:id="rId3" display="http://vsolj.cetus-net.org/bulletin.html" xr:uid="{00000000-0004-0000-0000-000002000000}"/>
    <hyperlink ref="AQ56878" r:id="rId4" display="http://cdsbib.u-strasbg.fr/cgi-bin/cdsbib?1990RMxAA..21..381G" xr:uid="{00000000-0004-0000-0000-000003000000}"/>
    <hyperlink ref="H63224" r:id="rId5" display="https://www.aavso.org/ejaavso" xr:uid="{00000000-0004-0000-0000-000004000000}"/>
    <hyperlink ref="AP4242" r:id="rId6" display="http://cdsbib.u-strasbg.fr/cgi-bin/cdsbib?1990RMxAA..21..381G" xr:uid="{00000000-0004-0000-0000-000005000000}"/>
    <hyperlink ref="AP4245" r:id="rId7" display="http://cdsbib.u-strasbg.fr/cgi-bin/cdsbib?1990RMxAA..21..381G" xr:uid="{00000000-0004-0000-0000-000006000000}"/>
    <hyperlink ref="AP4243" r:id="rId8" display="http://cdsbib.u-strasbg.fr/cgi-bin/cdsbib?1990RMxAA..21..381G" xr:uid="{00000000-0004-0000-0000-000007000000}"/>
    <hyperlink ref="AP4227" r:id="rId9" display="http://cdsbib.u-strasbg.fr/cgi-bin/cdsbib?1990RMxAA..21..381G" xr:uid="{00000000-0004-0000-0000-000008000000}"/>
    <hyperlink ref="AQ4456" r:id="rId10" display="http://cdsbib.u-strasbg.fr/cgi-bin/cdsbib?1990RMxAA..21..381G" xr:uid="{00000000-0004-0000-0000-000009000000}"/>
    <hyperlink ref="AQ4460" r:id="rId11" display="http://cdsbib.u-strasbg.fr/cgi-bin/cdsbib?1990RMxAA..21..381G" xr:uid="{00000000-0004-0000-0000-00000A000000}"/>
    <hyperlink ref="AQ64140" r:id="rId12" display="http://cdsbib.u-strasbg.fr/cgi-bin/cdsbib?1990RMxAA..21..381G" xr:uid="{00000000-0004-0000-0000-00000B000000}"/>
    <hyperlink ref="I1348" r:id="rId13" display="http://vsolj.cetus-net.org/bulletin.html" xr:uid="{00000000-0004-0000-0000-00000C000000}"/>
    <hyperlink ref="H1348" r:id="rId14" display="http://vsolj.cetus-net.org/bulletin.html" xr:uid="{00000000-0004-0000-0000-00000D000000}"/>
    <hyperlink ref="AQ64801" r:id="rId15" display="http://cdsbib.u-strasbg.fr/cgi-bin/cdsbib?1990RMxAA..21..381G" xr:uid="{00000000-0004-0000-0000-00000E000000}"/>
    <hyperlink ref="AQ64800" r:id="rId16" display="http://cdsbib.u-strasbg.fr/cgi-bin/cdsbib?1990RMxAA..21..381G" xr:uid="{00000000-0004-0000-0000-00000F000000}"/>
    <hyperlink ref="AP2518" r:id="rId17" display="http://cdsbib.u-strasbg.fr/cgi-bin/cdsbib?1990RMxAA..21..381G" xr:uid="{00000000-0004-0000-0000-000010000000}"/>
    <hyperlink ref="AP2536" r:id="rId18" display="http://cdsbib.u-strasbg.fr/cgi-bin/cdsbib?1990RMxAA..21..381G" xr:uid="{00000000-0004-0000-0000-000011000000}"/>
    <hyperlink ref="AP2537" r:id="rId19" display="http://cdsbib.u-strasbg.fr/cgi-bin/cdsbib?1990RMxAA..21..381G" xr:uid="{00000000-0004-0000-0000-000012000000}"/>
    <hyperlink ref="AP253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2024-10-11T03:53:28Z</dcterms:modified>
</cp:coreProperties>
</file>