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30325BB-8099-45DF-B1D9-A123F66FC8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l="1"/>
  <c r="E43" i="1" l="1"/>
  <c r="F43" i="1" s="1"/>
  <c r="G43" i="1" s="1"/>
  <c r="K43" i="1" s="1"/>
  <c r="Q43" i="1"/>
  <c r="E31" i="1"/>
  <c r="F31" i="1" s="1"/>
  <c r="G31" i="1" s="1"/>
  <c r="L31" i="1" s="1"/>
  <c r="Q31" i="1"/>
  <c r="E32" i="1"/>
  <c r="F32" i="1" s="1"/>
  <c r="G32" i="1" s="1"/>
  <c r="L32" i="1" s="1"/>
  <c r="Q32" i="1"/>
  <c r="E33" i="1"/>
  <c r="F33" i="1"/>
  <c r="G33" i="1" s="1"/>
  <c r="L33" i="1" s="1"/>
  <c r="Q33" i="1"/>
  <c r="E34" i="1"/>
  <c r="F34" i="1" s="1"/>
  <c r="G34" i="1" s="1"/>
  <c r="L34" i="1" s="1"/>
  <c r="Q34" i="1"/>
  <c r="E35" i="1"/>
  <c r="F35" i="1"/>
  <c r="G35" i="1" s="1"/>
  <c r="L35" i="1" s="1"/>
  <c r="Q35" i="1"/>
  <c r="E36" i="1"/>
  <c r="F36" i="1"/>
  <c r="G36" i="1" s="1"/>
  <c r="L36" i="1" s="1"/>
  <c r="Q36" i="1"/>
  <c r="E37" i="1"/>
  <c r="F37" i="1" s="1"/>
  <c r="G37" i="1" s="1"/>
  <c r="L37" i="1" s="1"/>
  <c r="Q37" i="1"/>
  <c r="E38" i="1"/>
  <c r="F38" i="1" s="1"/>
  <c r="G38" i="1" s="1"/>
  <c r="L38" i="1" s="1"/>
  <c r="Q38" i="1"/>
  <c r="E39" i="1"/>
  <c r="F39" i="1"/>
  <c r="G39" i="1" s="1"/>
  <c r="L39" i="1" s="1"/>
  <c r="Q39" i="1"/>
  <c r="E40" i="1"/>
  <c r="F40" i="1" s="1"/>
  <c r="G40" i="1" s="1"/>
  <c r="L40" i="1" s="1"/>
  <c r="Q40" i="1"/>
  <c r="E41" i="1"/>
  <c r="F41" i="1" s="1"/>
  <c r="G41" i="1" s="1"/>
  <c r="L41" i="1" s="1"/>
  <c r="Q41" i="1"/>
  <c r="E42" i="1"/>
  <c r="F42" i="1" s="1"/>
  <c r="G42" i="1" s="1"/>
  <c r="L42" i="1" s="1"/>
  <c r="Q42" i="1"/>
  <c r="E30" i="1"/>
  <c r="F30" i="1" s="1"/>
  <c r="G30" i="1" s="1"/>
  <c r="K30" i="1" s="1"/>
  <c r="Q30" i="1"/>
  <c r="E28" i="1"/>
  <c r="F28" i="1" s="1"/>
  <c r="G28" i="1" s="1"/>
  <c r="K28" i="1" s="1"/>
  <c r="Q28" i="1"/>
  <c r="Q29" i="1"/>
  <c r="D9" i="1"/>
  <c r="C9" i="1"/>
  <c r="Q27" i="1"/>
  <c r="Q22" i="1"/>
  <c r="Q23" i="1"/>
  <c r="Q24" i="1"/>
  <c r="Q25" i="1"/>
  <c r="Q26" i="1"/>
  <c r="E29" i="1" l="1"/>
  <c r="F29" i="1" s="1"/>
  <c r="G29" i="1" s="1"/>
  <c r="K29" i="1" s="1"/>
  <c r="E23" i="1"/>
  <c r="F23" i="1" s="1"/>
  <c r="G23" i="1" s="1"/>
  <c r="K23" i="1" s="1"/>
  <c r="E27" i="1"/>
  <c r="F27" i="1" s="1"/>
  <c r="G27" i="1" s="1"/>
  <c r="K27" i="1" s="1"/>
  <c r="E22" i="1"/>
  <c r="F22" i="1" s="1"/>
  <c r="G22" i="1" s="1"/>
  <c r="K22" i="1" s="1"/>
  <c r="E25" i="1"/>
  <c r="F25" i="1" s="1"/>
  <c r="G25" i="1" s="1"/>
  <c r="K25" i="1" s="1"/>
  <c r="E26" i="1"/>
  <c r="F26" i="1" s="1"/>
  <c r="G26" i="1" s="1"/>
  <c r="K26" i="1" s="1"/>
  <c r="E24" i="1"/>
  <c r="F24" i="1" s="1"/>
  <c r="G24" i="1" s="1"/>
  <c r="K24" i="1" s="1"/>
  <c r="E21" i="1" l="1"/>
  <c r="F21" i="1" s="1"/>
  <c r="G21" i="1" s="1"/>
  <c r="Q21" i="1"/>
  <c r="C17" i="1"/>
  <c r="C11" i="1"/>
  <c r="C12" i="1"/>
  <c r="O43" i="1" l="1"/>
  <c r="O33" i="1"/>
  <c r="O37" i="1"/>
  <c r="O41" i="1"/>
  <c r="O34" i="1"/>
  <c r="O38" i="1"/>
  <c r="O42" i="1"/>
  <c r="O32" i="1"/>
  <c r="O36" i="1"/>
  <c r="O40" i="1"/>
  <c r="O35" i="1"/>
  <c r="O39" i="1"/>
  <c r="O31" i="1"/>
  <c r="O30" i="1"/>
  <c r="O28" i="1"/>
  <c r="O26" i="1"/>
  <c r="O21" i="1"/>
  <c r="O24" i="1"/>
  <c r="O23" i="1"/>
  <c r="O25" i="1"/>
  <c r="O27" i="1"/>
  <c r="O29" i="1"/>
  <c r="O22" i="1"/>
  <c r="C15" i="1"/>
  <c r="C16" i="1"/>
  <c r="D18" i="1" s="1"/>
  <c r="I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<sst xmlns="http://schemas.openxmlformats.org/spreadsheetml/2006/main" count="107" uniqueCount="57">
  <si>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</si>
  <si>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</si>
  <si>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</si>
  <si>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</si>
  <si>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</si>
  <si>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</si>
  <si>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</si>
  <si>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</si>
  <si>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</si>
  <si>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</si>
  <si>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</si>
  <si>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</si>
  <si>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</si>
  <si>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</si>
  <si>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</si>
  <si>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</si>
  <si>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</si>
  <si>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</si>
  <si>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</si>
  <si>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</si>
  <si>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</si>
  <si>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</si>
  <si>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</si>
  <si>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</si>
  <si>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</si>
  <si>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</si>
  <si>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</si>
  <si>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</si>
  <si>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</si>
  <si>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</si>
  <si>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</si>
  <si>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</si>
  <si>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</si>
  <si>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</si>
  <si>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GY Pup / GSC 7634-1792               </t>
  </si>
  <si>
    <t xml:space="preserve">EW/KW     </t>
  </si>
  <si>
    <t>IBVS 5809</t>
  </si>
  <si>
    <t>II</t>
  </si>
  <si>
    <t>OEJV 0179</t>
  </si>
  <si>
    <t>pg</t>
  </si>
  <si>
    <t>vis</t>
  </si>
  <si>
    <t>PE</t>
  </si>
  <si>
    <t>CCD</t>
  </si>
  <si>
    <t>JAVSO 49, 251</t>
  </si>
  <si>
    <t>JAVSO, 48, 250</t>
  </si>
  <si>
    <t>RIX</t>
  </si>
  <si>
    <t>TESS/BAJ/RAA</t>
  </si>
  <si>
    <t>TESS</t>
  </si>
  <si>
    <t>VSS SEB Gp</t>
  </si>
  <si>
    <t>RAA</t>
  </si>
  <si>
    <t xml:space="preserve">Mag </t>
  </si>
  <si>
    <t>Add cycle</t>
  </si>
  <si>
    <t>Old Cycle</t>
  </si>
  <si>
    <t>Next ToM-P</t>
  </si>
  <si>
    <t>Next ToM-S</t>
  </si>
  <si>
    <t>11.20-11.90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</si>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</sst>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00"/>
    <numFmt numFmtId="166" formatCode="0.00000000"/>
    <numFmt numFmtId="167" formatCode="0.0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7030A0"/>
      <name val="Arial"/>
      <family val="2"/>
    </font>
    <font>
      <b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4" applyNumberFormat="0" applyFill="0" applyAlignment="0" applyProtection="0"/>
    <xf numFmtId="0" fontId="23" fillId="22" borderId="0" applyNumberFormat="0" applyBorder="0" applyAlignment="0" applyProtection="0"/>
    <xf numFmtId="0" fontId="24" fillId="0" borderId="0"/>
    <xf numFmtId="0" fontId="13" fillId="23" borderId="5" applyNumberFormat="0" applyFont="0" applyAlignment="0" applyProtection="0"/>
    <xf numFmtId="0" fontId="25" fillId="20" borderId="6" applyNumberFormat="0" applyAlignment="0" applyProtection="0"/>
    <xf numFmtId="0" fontId="26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27" fillId="0" borderId="0" applyNumberForma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9" fillId="0" borderId="0" xfId="0" applyFont="1">
      <alignment vertical="top"/>
    </xf>
    <xf numFmtId="22" fontId="8" fillId="0" borderId="0" xfId="0" applyNumberFormat="1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28" fillId="0" borderId="0" xfId="41" applyFont="1"/>
    <xf numFmtId="0" fontId="28" fillId="0" borderId="0" xfId="41" applyFont="1" applyAlignment="1">
      <alignment horizontal="center"/>
    </xf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/>
    <xf numFmtId="0" fontId="30" fillId="0" borderId="0" xfId="0" applyFont="1" applyAlignment="1" applyProtection="1">
      <alignment horizontal="center"/>
      <protection locked="0"/>
    </xf>
    <xf numFmtId="165" fontId="12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 wrapText="1"/>
    </xf>
    <xf numFmtId="165" fontId="28" fillId="0" borderId="0" xfId="41" applyNumberFormat="1" applyFont="1" applyAlignment="1">
      <alignment horizontal="left"/>
    </xf>
    <xf numFmtId="165" fontId="28" fillId="0" borderId="0" xfId="0" applyNumberFormat="1" applyFont="1" applyAlignment="1">
      <alignment horizontal="left"/>
    </xf>
    <xf numFmtId="165" fontId="30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left" wrapText="1"/>
    </xf>
    <xf numFmtId="166" fontId="28" fillId="0" borderId="0" xfId="41" applyNumberFormat="1" applyFont="1" applyAlignment="1">
      <alignment horizontal="left"/>
    </xf>
    <xf numFmtId="166" fontId="28" fillId="0" borderId="0" xfId="0" applyNumberFormat="1" applyFont="1" applyAlignment="1">
      <alignment horizontal="left"/>
    </xf>
    <xf numFmtId="166" fontId="30" fillId="0" borderId="0" xfId="0" applyNumberFormat="1" applyFont="1" applyAlignment="1">
      <alignment horizontal="left"/>
    </xf>
    <xf numFmtId="0" fontId="6" fillId="0" borderId="0" xfId="0" applyFont="1" applyAlignment="1"/>
    <xf numFmtId="166" fontId="29" fillId="0" borderId="0" xfId="0" applyNumberFormat="1" applyFont="1" applyAlignment="1">
      <alignment horizontal="left" vertical="center" wrapText="1"/>
    </xf>
    <xf numFmtId="165" fontId="29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>
      <alignment vertical="top"/>
    </xf>
    <xf numFmtId="0" fontId="6" fillId="0" borderId="8" xfId="0" applyFont="1" applyBorder="1" applyAlignment="1">
      <alignment horizontal="center"/>
    </xf>
    <xf numFmtId="0" fontId="6" fillId="0" borderId="9" xfId="0" applyFont="1" applyBorder="1">
      <alignment vertical="top"/>
    </xf>
    <xf numFmtId="14" fontId="6" fillId="0" borderId="0" xfId="0" applyNumberFormat="1" applyFont="1" applyAlignment="1"/>
    <xf numFmtId="166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31" fillId="0" borderId="0" xfId="0" applyFont="1" applyAlignment="1"/>
    <xf numFmtId="167" fontId="30" fillId="0" borderId="0" xfId="0" applyNumberFormat="1" applyFont="1" applyAlignment="1">
      <alignment horizontal="left" vertical="center"/>
    </xf>
    <xf numFmtId="0" fontId="6" fillId="0" borderId="11" xfId="0" applyFont="1" applyBorder="1">
      <alignment vertical="top"/>
    </xf>
    <xf numFmtId="0" fontId="32" fillId="0" borderId="14" xfId="0" applyFont="1" applyBorder="1" applyAlignment="1">
      <alignment horizontal="right" vertical="center"/>
    </xf>
    <xf numFmtId="0" fontId="32" fillId="0" borderId="16" xfId="0" applyFont="1" applyBorder="1" applyAlignment="1">
      <alignment horizontal="right" vertical="center"/>
    </xf>
    <xf numFmtId="0" fontId="6" fillId="24" borderId="12" xfId="0" applyFont="1" applyFill="1" applyBorder="1" applyAlignment="1">
      <alignment horizontal="right" vertical="center"/>
    </xf>
    <xf numFmtId="0" fontId="6" fillId="24" borderId="13" xfId="0" applyFont="1" applyFill="1" applyBorder="1" applyAlignment="1">
      <alignment horizontal="center" vertical="center"/>
    </xf>
    <xf numFmtId="0" fontId="30" fillId="0" borderId="15" xfId="0" applyFont="1" applyBorder="1" applyAlignment="1">
      <alignment horizontal="right" vertical="center"/>
    </xf>
    <xf numFmtId="0" fontId="33" fillId="0" borderId="15" xfId="0" applyFont="1" applyBorder="1" applyAlignment="1">
      <alignment horizontal="right" vertical="center"/>
    </xf>
    <xf numFmtId="22" fontId="30" fillId="0" borderId="15" xfId="0" applyNumberFormat="1" applyFont="1" applyBorder="1" applyAlignment="1">
      <alignment horizontal="right" vertical="center"/>
    </xf>
    <xf numFmtId="22" fontId="30" fillId="0" borderId="17" xfId="0" applyNumberFormat="1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GY Pup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  <c:pt idx="22">
                    <c:v>1.5263428870274917E-4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  <c:pt idx="22">
                    <c:v>1.5263428870274917E-4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-1331</c:v>
                </c:pt>
                <c:pt idx="1">
                  <c:v>-904</c:v>
                </c:pt>
                <c:pt idx="2">
                  <c:v>-902.5</c:v>
                </c:pt>
                <c:pt idx="3">
                  <c:v>-902</c:v>
                </c:pt>
                <c:pt idx="4">
                  <c:v>-901.5</c:v>
                </c:pt>
                <c:pt idx="5">
                  <c:v>-901</c:v>
                </c:pt>
                <c:pt idx="6">
                  <c:v>9813.5</c:v>
                </c:pt>
                <c:pt idx="7">
                  <c:v>13267</c:v>
                </c:pt>
                <c:pt idx="8">
                  <c:v>14133</c:v>
                </c:pt>
                <c:pt idx="9">
                  <c:v>16746</c:v>
                </c:pt>
                <c:pt idx="10">
                  <c:v>14928.5</c:v>
                </c:pt>
                <c:pt idx="11">
                  <c:v>14929</c:v>
                </c:pt>
                <c:pt idx="12">
                  <c:v>14956.5</c:v>
                </c:pt>
                <c:pt idx="13">
                  <c:v>14957</c:v>
                </c:pt>
                <c:pt idx="14">
                  <c:v>14989.5</c:v>
                </c:pt>
                <c:pt idx="15">
                  <c:v>14990</c:v>
                </c:pt>
                <c:pt idx="16">
                  <c:v>14994.5</c:v>
                </c:pt>
                <c:pt idx="17">
                  <c:v>14995</c:v>
                </c:pt>
                <c:pt idx="18">
                  <c:v>15021.5</c:v>
                </c:pt>
                <c:pt idx="19">
                  <c:v>15022</c:v>
                </c:pt>
                <c:pt idx="20">
                  <c:v>15053.5</c:v>
                </c:pt>
                <c:pt idx="21">
                  <c:v>15054</c:v>
                </c:pt>
                <c:pt idx="22">
                  <c:v>18519.5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DB-401B-8272-3BF058D4A4F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  <c:pt idx="22">
                    <c:v>1.5263428870274917E-4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  <c:pt idx="22">
                    <c:v>1.5263428870274917E-4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-1331</c:v>
                </c:pt>
                <c:pt idx="1">
                  <c:v>-904</c:v>
                </c:pt>
                <c:pt idx="2">
                  <c:v>-902.5</c:v>
                </c:pt>
                <c:pt idx="3">
                  <c:v>-902</c:v>
                </c:pt>
                <c:pt idx="4">
                  <c:v>-901.5</c:v>
                </c:pt>
                <c:pt idx="5">
                  <c:v>-901</c:v>
                </c:pt>
                <c:pt idx="6">
                  <c:v>9813.5</c:v>
                </c:pt>
                <c:pt idx="7">
                  <c:v>13267</c:v>
                </c:pt>
                <c:pt idx="8">
                  <c:v>14133</c:v>
                </c:pt>
                <c:pt idx="9">
                  <c:v>16746</c:v>
                </c:pt>
                <c:pt idx="10">
                  <c:v>14928.5</c:v>
                </c:pt>
                <c:pt idx="11">
                  <c:v>14929</c:v>
                </c:pt>
                <c:pt idx="12">
                  <c:v>14956.5</c:v>
                </c:pt>
                <c:pt idx="13">
                  <c:v>14957</c:v>
                </c:pt>
                <c:pt idx="14">
                  <c:v>14989.5</c:v>
                </c:pt>
                <c:pt idx="15">
                  <c:v>14990</c:v>
                </c:pt>
                <c:pt idx="16">
                  <c:v>14994.5</c:v>
                </c:pt>
                <c:pt idx="17">
                  <c:v>14995</c:v>
                </c:pt>
                <c:pt idx="18">
                  <c:v>15021.5</c:v>
                </c:pt>
                <c:pt idx="19">
                  <c:v>15022</c:v>
                </c:pt>
                <c:pt idx="20">
                  <c:v>15053.5</c:v>
                </c:pt>
                <c:pt idx="21">
                  <c:v>15054</c:v>
                </c:pt>
                <c:pt idx="22">
                  <c:v>18519.5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0">
                  <c:v>1.5799999964656308E-3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DB-401B-8272-3BF058D4A4F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  <c:pt idx="22">
                    <c:v>1.5263428870274917E-4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  <c:pt idx="22">
                    <c:v>1.5263428870274917E-4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-1331</c:v>
                </c:pt>
                <c:pt idx="1">
                  <c:v>-904</c:v>
                </c:pt>
                <c:pt idx="2">
                  <c:v>-902.5</c:v>
                </c:pt>
                <c:pt idx="3">
                  <c:v>-902</c:v>
                </c:pt>
                <c:pt idx="4">
                  <c:v>-901.5</c:v>
                </c:pt>
                <c:pt idx="5">
                  <c:v>-901</c:v>
                </c:pt>
                <c:pt idx="6">
                  <c:v>9813.5</c:v>
                </c:pt>
                <c:pt idx="7">
                  <c:v>13267</c:v>
                </c:pt>
                <c:pt idx="8">
                  <c:v>14133</c:v>
                </c:pt>
                <c:pt idx="9">
                  <c:v>16746</c:v>
                </c:pt>
                <c:pt idx="10">
                  <c:v>14928.5</c:v>
                </c:pt>
                <c:pt idx="11">
                  <c:v>14929</c:v>
                </c:pt>
                <c:pt idx="12">
                  <c:v>14956.5</c:v>
                </c:pt>
                <c:pt idx="13">
                  <c:v>14957</c:v>
                </c:pt>
                <c:pt idx="14">
                  <c:v>14989.5</c:v>
                </c:pt>
                <c:pt idx="15">
                  <c:v>14990</c:v>
                </c:pt>
                <c:pt idx="16">
                  <c:v>14994.5</c:v>
                </c:pt>
                <c:pt idx="17">
                  <c:v>14995</c:v>
                </c:pt>
                <c:pt idx="18">
                  <c:v>15021.5</c:v>
                </c:pt>
                <c:pt idx="19">
                  <c:v>15022</c:v>
                </c:pt>
                <c:pt idx="20">
                  <c:v>15053.5</c:v>
                </c:pt>
                <c:pt idx="21">
                  <c:v>15054</c:v>
                </c:pt>
                <c:pt idx="22">
                  <c:v>18519.5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DB-401B-8272-3BF058D4A4F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  <c:pt idx="22">
                    <c:v>1.5263428870274917E-4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  <c:pt idx="22">
                    <c:v>1.5263428870274917E-4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-1331</c:v>
                </c:pt>
                <c:pt idx="1">
                  <c:v>-904</c:v>
                </c:pt>
                <c:pt idx="2">
                  <c:v>-902.5</c:v>
                </c:pt>
                <c:pt idx="3">
                  <c:v>-902</c:v>
                </c:pt>
                <c:pt idx="4">
                  <c:v>-901.5</c:v>
                </c:pt>
                <c:pt idx="5">
                  <c:v>-901</c:v>
                </c:pt>
                <c:pt idx="6">
                  <c:v>9813.5</c:v>
                </c:pt>
                <c:pt idx="7">
                  <c:v>13267</c:v>
                </c:pt>
                <c:pt idx="8">
                  <c:v>14133</c:v>
                </c:pt>
                <c:pt idx="9">
                  <c:v>16746</c:v>
                </c:pt>
                <c:pt idx="10">
                  <c:v>14928.5</c:v>
                </c:pt>
                <c:pt idx="11">
                  <c:v>14929</c:v>
                </c:pt>
                <c:pt idx="12">
                  <c:v>14956.5</c:v>
                </c:pt>
                <c:pt idx="13">
                  <c:v>14957</c:v>
                </c:pt>
                <c:pt idx="14">
                  <c:v>14989.5</c:v>
                </c:pt>
                <c:pt idx="15">
                  <c:v>14990</c:v>
                </c:pt>
                <c:pt idx="16">
                  <c:v>14994.5</c:v>
                </c:pt>
                <c:pt idx="17">
                  <c:v>14995</c:v>
                </c:pt>
                <c:pt idx="18">
                  <c:v>15021.5</c:v>
                </c:pt>
                <c:pt idx="19">
                  <c:v>15022</c:v>
                </c:pt>
                <c:pt idx="20">
                  <c:v>15053.5</c:v>
                </c:pt>
                <c:pt idx="21">
                  <c:v>15054</c:v>
                </c:pt>
                <c:pt idx="22">
                  <c:v>18519.5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1">
                  <c:v>4.6199999924283475E-3</c:v>
                </c:pt>
                <c:pt idx="2">
                  <c:v>5.1499999972293153E-3</c:v>
                </c:pt>
                <c:pt idx="3">
                  <c:v>3.2599999976810068E-3</c:v>
                </c:pt>
                <c:pt idx="4">
                  <c:v>3.9699999979347922E-3</c:v>
                </c:pt>
                <c:pt idx="5">
                  <c:v>4.2799999937415123E-3</c:v>
                </c:pt>
                <c:pt idx="6">
                  <c:v>2.3369999995338731E-2</c:v>
                </c:pt>
                <c:pt idx="7">
                  <c:v>3.5309999984747265E-2</c:v>
                </c:pt>
                <c:pt idx="8">
                  <c:v>3.8469999999506399E-2</c:v>
                </c:pt>
                <c:pt idx="9">
                  <c:v>4.5288999994227197E-2</c:v>
                </c:pt>
                <c:pt idx="22">
                  <c:v>5.1610000024084002E-2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DB-401B-8272-3BF058D4A4F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  <c:pt idx="22">
                    <c:v>1.5263428870274917E-4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  <c:pt idx="22">
                    <c:v>1.5263428870274917E-4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-1331</c:v>
                </c:pt>
                <c:pt idx="1">
                  <c:v>-904</c:v>
                </c:pt>
                <c:pt idx="2">
                  <c:v>-902.5</c:v>
                </c:pt>
                <c:pt idx="3">
                  <c:v>-902</c:v>
                </c:pt>
                <c:pt idx="4">
                  <c:v>-901.5</c:v>
                </c:pt>
                <c:pt idx="5">
                  <c:v>-901</c:v>
                </c:pt>
                <c:pt idx="6">
                  <c:v>9813.5</c:v>
                </c:pt>
                <c:pt idx="7">
                  <c:v>13267</c:v>
                </c:pt>
                <c:pt idx="8">
                  <c:v>14133</c:v>
                </c:pt>
                <c:pt idx="9">
                  <c:v>16746</c:v>
                </c:pt>
                <c:pt idx="10">
                  <c:v>14928.5</c:v>
                </c:pt>
                <c:pt idx="11">
                  <c:v>14929</c:v>
                </c:pt>
                <c:pt idx="12">
                  <c:v>14956.5</c:v>
                </c:pt>
                <c:pt idx="13">
                  <c:v>14957</c:v>
                </c:pt>
                <c:pt idx="14">
                  <c:v>14989.5</c:v>
                </c:pt>
                <c:pt idx="15">
                  <c:v>14990</c:v>
                </c:pt>
                <c:pt idx="16">
                  <c:v>14994.5</c:v>
                </c:pt>
                <c:pt idx="17">
                  <c:v>14995</c:v>
                </c:pt>
                <c:pt idx="18">
                  <c:v>15021.5</c:v>
                </c:pt>
                <c:pt idx="19">
                  <c:v>15022</c:v>
                </c:pt>
                <c:pt idx="20">
                  <c:v>15053.5</c:v>
                </c:pt>
                <c:pt idx="21">
                  <c:v>15054</c:v>
                </c:pt>
                <c:pt idx="22">
                  <c:v>18519.5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  <c:pt idx="10">
                  <c:v>4.1896460272255354E-2</c:v>
                </c:pt>
                <c:pt idx="11">
                  <c:v>4.171646913891891E-2</c:v>
                </c:pt>
                <c:pt idx="12">
                  <c:v>4.1846675070701167E-2</c:v>
                </c:pt>
                <c:pt idx="13">
                  <c:v>4.1966675504227169E-2</c:v>
                </c:pt>
                <c:pt idx="14">
                  <c:v>4.1996563479187898E-2</c:v>
                </c:pt>
                <c:pt idx="15">
                  <c:v>4.1956567831221037E-2</c:v>
                </c:pt>
                <c:pt idx="16">
                  <c:v>4.2036574886878952E-2</c:v>
                </c:pt>
                <c:pt idx="17">
                  <c:v>4.1986572636233177E-2</c:v>
                </c:pt>
                <c:pt idx="18">
                  <c:v>4.2156733718002215E-2</c:v>
                </c:pt>
                <c:pt idx="19">
                  <c:v>4.1986738935520407E-2</c:v>
                </c:pt>
                <c:pt idx="20">
                  <c:v>4.2326589238655288E-2</c:v>
                </c:pt>
                <c:pt idx="21">
                  <c:v>4.1916594957001507E-2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DB-401B-8272-3BF058D4A4F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  <c:pt idx="22">
                    <c:v>1.5263428870274917E-4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  <c:pt idx="22">
                    <c:v>1.5263428870274917E-4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-1331</c:v>
                </c:pt>
                <c:pt idx="1">
                  <c:v>-904</c:v>
                </c:pt>
                <c:pt idx="2">
                  <c:v>-902.5</c:v>
                </c:pt>
                <c:pt idx="3">
                  <c:v>-902</c:v>
                </c:pt>
                <c:pt idx="4">
                  <c:v>-901.5</c:v>
                </c:pt>
                <c:pt idx="5">
                  <c:v>-901</c:v>
                </c:pt>
                <c:pt idx="6">
                  <c:v>9813.5</c:v>
                </c:pt>
                <c:pt idx="7">
                  <c:v>13267</c:v>
                </c:pt>
                <c:pt idx="8">
                  <c:v>14133</c:v>
                </c:pt>
                <c:pt idx="9">
                  <c:v>16746</c:v>
                </c:pt>
                <c:pt idx="10">
                  <c:v>14928.5</c:v>
                </c:pt>
                <c:pt idx="11">
                  <c:v>14929</c:v>
                </c:pt>
                <c:pt idx="12">
                  <c:v>14956.5</c:v>
                </c:pt>
                <c:pt idx="13">
                  <c:v>14957</c:v>
                </c:pt>
                <c:pt idx="14">
                  <c:v>14989.5</c:v>
                </c:pt>
                <c:pt idx="15">
                  <c:v>14990</c:v>
                </c:pt>
                <c:pt idx="16">
                  <c:v>14994.5</c:v>
                </c:pt>
                <c:pt idx="17">
                  <c:v>14995</c:v>
                </c:pt>
                <c:pt idx="18">
                  <c:v>15021.5</c:v>
                </c:pt>
                <c:pt idx="19">
                  <c:v>15022</c:v>
                </c:pt>
                <c:pt idx="20">
                  <c:v>15053.5</c:v>
                </c:pt>
                <c:pt idx="21">
                  <c:v>15054</c:v>
                </c:pt>
                <c:pt idx="22">
                  <c:v>18519.5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DB-401B-8272-3BF058D4A4F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  <c:pt idx="22">
                    <c:v>1.5263428870274917E-4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  <c:pt idx="22">
                    <c:v>1.5263428870274917E-4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-1331</c:v>
                </c:pt>
                <c:pt idx="1">
                  <c:v>-904</c:v>
                </c:pt>
                <c:pt idx="2">
                  <c:v>-902.5</c:v>
                </c:pt>
                <c:pt idx="3">
                  <c:v>-902</c:v>
                </c:pt>
                <c:pt idx="4">
                  <c:v>-901.5</c:v>
                </c:pt>
                <c:pt idx="5">
                  <c:v>-901</c:v>
                </c:pt>
                <c:pt idx="6">
                  <c:v>9813.5</c:v>
                </c:pt>
                <c:pt idx="7">
                  <c:v>13267</c:v>
                </c:pt>
                <c:pt idx="8">
                  <c:v>14133</c:v>
                </c:pt>
                <c:pt idx="9">
                  <c:v>16746</c:v>
                </c:pt>
                <c:pt idx="10">
                  <c:v>14928.5</c:v>
                </c:pt>
                <c:pt idx="11">
                  <c:v>14929</c:v>
                </c:pt>
                <c:pt idx="12">
                  <c:v>14956.5</c:v>
                </c:pt>
                <c:pt idx="13">
                  <c:v>14957</c:v>
                </c:pt>
                <c:pt idx="14">
                  <c:v>14989.5</c:v>
                </c:pt>
                <c:pt idx="15">
                  <c:v>14990</c:v>
                </c:pt>
                <c:pt idx="16">
                  <c:v>14994.5</c:v>
                </c:pt>
                <c:pt idx="17">
                  <c:v>14995</c:v>
                </c:pt>
                <c:pt idx="18">
                  <c:v>15021.5</c:v>
                </c:pt>
                <c:pt idx="19">
                  <c:v>15022</c:v>
                </c:pt>
                <c:pt idx="20">
                  <c:v>15053.5</c:v>
                </c:pt>
                <c:pt idx="21">
                  <c:v>15054</c:v>
                </c:pt>
                <c:pt idx="22">
                  <c:v>18519.5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DB-401B-8272-3BF058D4A4F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-1331</c:v>
                </c:pt>
                <c:pt idx="1">
                  <c:v>-904</c:v>
                </c:pt>
                <c:pt idx="2">
                  <c:v>-902.5</c:v>
                </c:pt>
                <c:pt idx="3">
                  <c:v>-902</c:v>
                </c:pt>
                <c:pt idx="4">
                  <c:v>-901.5</c:v>
                </c:pt>
                <c:pt idx="5">
                  <c:v>-901</c:v>
                </c:pt>
                <c:pt idx="6">
                  <c:v>9813.5</c:v>
                </c:pt>
                <c:pt idx="7">
                  <c:v>13267</c:v>
                </c:pt>
                <c:pt idx="8">
                  <c:v>14133</c:v>
                </c:pt>
                <c:pt idx="9">
                  <c:v>16746</c:v>
                </c:pt>
                <c:pt idx="10">
                  <c:v>14928.5</c:v>
                </c:pt>
                <c:pt idx="11">
                  <c:v>14929</c:v>
                </c:pt>
                <c:pt idx="12">
                  <c:v>14956.5</c:v>
                </c:pt>
                <c:pt idx="13">
                  <c:v>14957</c:v>
                </c:pt>
                <c:pt idx="14">
                  <c:v>14989.5</c:v>
                </c:pt>
                <c:pt idx="15">
                  <c:v>14990</c:v>
                </c:pt>
                <c:pt idx="16">
                  <c:v>14994.5</c:v>
                </c:pt>
                <c:pt idx="17">
                  <c:v>14995</c:v>
                </c:pt>
                <c:pt idx="18">
                  <c:v>15021.5</c:v>
                </c:pt>
                <c:pt idx="19">
                  <c:v>15022</c:v>
                </c:pt>
                <c:pt idx="20">
                  <c:v>15053.5</c:v>
                </c:pt>
                <c:pt idx="21">
                  <c:v>15054</c:v>
                </c:pt>
                <c:pt idx="22">
                  <c:v>18519.5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0">
                  <c:v>2.5371487518964287E-3</c:v>
                </c:pt>
                <c:pt idx="1">
                  <c:v>3.5576430136146121E-3</c:v>
                </c:pt>
                <c:pt idx="2">
                  <c:v>3.5612278880702967E-3</c:v>
                </c:pt>
                <c:pt idx="3">
                  <c:v>3.5624228462221917E-3</c:v>
                </c:pt>
                <c:pt idx="4">
                  <c:v>3.5636178043740863E-3</c:v>
                </c:pt>
                <c:pt idx="5">
                  <c:v>3.5648127625259813E-3</c:v>
                </c:pt>
                <c:pt idx="6">
                  <c:v>2.9171570999480263E-2</c:v>
                </c:pt>
                <c:pt idx="7">
                  <c:v>3.7425146954617843E-2</c:v>
                </c:pt>
                <c:pt idx="8">
                  <c:v>3.9494814473699687E-2</c:v>
                </c:pt>
                <c:pt idx="9">
                  <c:v>4.5739665775502064E-2</c:v>
                </c:pt>
                <c:pt idx="10">
                  <c:v>4.1395992893364361E-2</c:v>
                </c:pt>
                <c:pt idx="11">
                  <c:v>4.1397187851516255E-2</c:v>
                </c:pt>
                <c:pt idx="12">
                  <c:v>4.1462910549870467E-2</c:v>
                </c:pt>
                <c:pt idx="13">
                  <c:v>4.1464105508022368E-2</c:v>
                </c:pt>
                <c:pt idx="14">
                  <c:v>4.1541777787895529E-2</c:v>
                </c:pt>
                <c:pt idx="15">
                  <c:v>4.1542972746047423E-2</c:v>
                </c:pt>
                <c:pt idx="16">
                  <c:v>4.1553727369414477E-2</c:v>
                </c:pt>
                <c:pt idx="17">
                  <c:v>4.1554922327566371E-2</c:v>
                </c:pt>
                <c:pt idx="18">
                  <c:v>4.1618255109616795E-2</c:v>
                </c:pt>
                <c:pt idx="19">
                  <c:v>4.1619450067768696E-2</c:v>
                </c:pt>
                <c:pt idx="20">
                  <c:v>4.1694732431338068E-2</c:v>
                </c:pt>
                <c:pt idx="21">
                  <c:v>4.1695927389489962E-2</c:v>
                </c:pt>
                <c:pt idx="22">
                  <c:v>4.9978182340273021E-2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DB-401B-8272-3BF058D4A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1112840"/>
        <c:axId val="1"/>
      </c:scatterChart>
      <c:valAx>
        <c:axId val="751112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1112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18</xdr:col>
      <xdr:colOff>247650</xdr:colOff>
      <xdr:row>18</xdr:row>
      <xdr:rowOff>47625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117F90B-BC6F-457D-15BC-299B30E545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22"/>
  <sheetViews>
    <sheetView tabSelected="1" workbookViewId="0">
      <pane xSplit="13" ySplit="22" topLeftCell="N26" activePane="bottomRight" state="frozen"/>
      <selection pane="topRight" activeCell="N1" sqref="N1"/>
      <selection pane="bottomLeft" activeCell="A23" sqref="A23"/>
      <selection pane="bottomRight" activeCell="K43" sqref="K4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5" customWidth="1"/>
    <col min="4" max="4" width="10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0" max="20" width="15" customWidth="1"/>
  </cols>
  <sheetData>
    <row r="1" spans="1:20" ht="20.25" x14ac:dyDescent="0.3">
      <c r="A1" s="1" t="s">
        <v>34</v>
      </c>
      <c r="F1" s="2">
        <v>52500.048000000003</v>
      </c>
      <c r="G1" s="2">
        <v>0.41218346</v>
      </c>
      <c r="H1" s="2" t="s">
        <v>35</v>
      </c>
      <c r="T1" s="37"/>
    </row>
    <row r="2" spans="1:20" s="37" customFormat="1" ht="12.95" customHeight="1" x14ac:dyDescent="0.2">
      <c r="A2" s="37" t="s">
        <v>22</v>
      </c>
      <c r="B2" s="37" t="s">
        <v>35</v>
      </c>
      <c r="C2" s="40"/>
      <c r="D2" s="40"/>
    </row>
    <row r="3" spans="1:20" s="37" customFormat="1" ht="12.95" customHeight="1" thickBot="1" x14ac:dyDescent="0.25"/>
    <row r="4" spans="1:20" s="37" customFormat="1" ht="12.95" customHeight="1" thickTop="1" thickBot="1" x14ac:dyDescent="0.25">
      <c r="A4" s="41" t="s">
        <v>33</v>
      </c>
      <c r="C4" s="42">
        <v>52500.048000000003</v>
      </c>
      <c r="D4" s="43">
        <v>0.41218346</v>
      </c>
    </row>
    <row r="5" spans="1:20" s="37" customFormat="1" ht="12.95" customHeight="1" thickTop="1" x14ac:dyDescent="0.2">
      <c r="A5" s="5" t="s">
        <v>26</v>
      </c>
      <c r="B5" s="44"/>
      <c r="C5" s="6">
        <v>-9.5</v>
      </c>
      <c r="D5" s="44" t="s">
        <v>27</v>
      </c>
    </row>
    <row r="6" spans="1:20" s="37" customFormat="1" ht="12.95" customHeight="1" x14ac:dyDescent="0.2">
      <c r="A6" s="41" t="s">
        <v>0</v>
      </c>
    </row>
    <row r="7" spans="1:20" s="37" customFormat="1" ht="12.95" customHeight="1" x14ac:dyDescent="0.2">
      <c r="A7" s="37" t="s">
        <v>1</v>
      </c>
      <c r="C7" s="37">
        <v>53048.658000000003</v>
      </c>
      <c r="D7" s="37" t="s">
        <v>56</v>
      </c>
    </row>
    <row r="8" spans="1:20" s="37" customFormat="1" ht="12.95" customHeight="1" x14ac:dyDescent="0.2">
      <c r="A8" s="37" t="s">
        <v>2</v>
      </c>
      <c r="C8" s="37">
        <v>0.41217999999999999</v>
      </c>
      <c r="D8" s="37" t="s">
        <v>56</v>
      </c>
    </row>
    <row r="9" spans="1:20" s="37" customFormat="1" ht="12.95" customHeight="1" x14ac:dyDescent="0.2">
      <c r="A9" s="9" t="s">
        <v>30</v>
      </c>
      <c r="B9" s="14">
        <v>21</v>
      </c>
      <c r="C9" s="12" t="str">
        <f>"F"&amp;B9</f>
        <v>F21</v>
      </c>
      <c r="D9" s="13" t="str">
        <f>"G"&amp;B9</f>
        <v>G21</v>
      </c>
    </row>
    <row r="10" spans="1:20" s="37" customFormat="1" ht="12.95" customHeight="1" thickBot="1" x14ac:dyDescent="0.25">
      <c r="A10" s="44"/>
      <c r="B10" s="44"/>
      <c r="C10" s="45" t="s">
        <v>18</v>
      </c>
      <c r="D10" s="45" t="s">
        <v>19</v>
      </c>
      <c r="E10" s="44"/>
    </row>
    <row r="11" spans="1:20" s="37" customFormat="1" ht="12.95" customHeight="1" x14ac:dyDescent="0.2">
      <c r="A11" s="44" t="s">
        <v>14</v>
      </c>
      <c r="B11" s="44"/>
      <c r="C11" s="11">
        <f ca="1">INTERCEPT(INDIRECT($D$9):G974,INDIRECT($C$9):F974)</f>
        <v>5.7181273522404624E-3</v>
      </c>
      <c r="D11" s="40"/>
      <c r="E11" s="44"/>
    </row>
    <row r="12" spans="1:20" s="37" customFormat="1" ht="12.95" customHeight="1" x14ac:dyDescent="0.2">
      <c r="A12" s="44" t="s">
        <v>15</v>
      </c>
      <c r="B12" s="44"/>
      <c r="C12" s="11">
        <f ca="1">SLOPE(INDIRECT($D$9):G974,INDIRECT($C$9):F974)</f>
        <v>2.3899163037896572E-6</v>
      </c>
      <c r="D12" s="40"/>
      <c r="E12" s="56" t="s">
        <v>50</v>
      </c>
      <c r="F12" s="57" t="s">
        <v>55</v>
      </c>
    </row>
    <row r="13" spans="1:20" s="37" customFormat="1" ht="12.95" customHeight="1" x14ac:dyDescent="0.2">
      <c r="A13" s="44" t="s">
        <v>17</v>
      </c>
      <c r="B13" s="44"/>
      <c r="C13" s="40" t="s">
        <v>12</v>
      </c>
      <c r="E13" s="54" t="s">
        <v>51</v>
      </c>
      <c r="F13" s="59">
        <v>1</v>
      </c>
    </row>
    <row r="14" spans="1:20" s="37" customFormat="1" ht="12.95" customHeight="1" x14ac:dyDescent="0.2">
      <c r="A14" s="44"/>
      <c r="B14" s="44"/>
      <c r="C14" s="44"/>
      <c r="E14" s="54" t="s">
        <v>28</v>
      </c>
      <c r="F14" s="58">
        <f ca="1">NOW()+15018.5+$C$5/24</f>
        <v>60689.718998032404</v>
      </c>
    </row>
    <row r="15" spans="1:20" s="37" customFormat="1" ht="12.95" customHeight="1" x14ac:dyDescent="0.2">
      <c r="A15" s="7" t="s">
        <v>16</v>
      </c>
      <c r="B15" s="44"/>
      <c r="C15" s="8">
        <f ca="1">(C7+C11)+(C8+C12)*INT(MAX(F21:F3515))</f>
        <v>60681.869396987386</v>
      </c>
      <c r="E15" s="54" t="s">
        <v>52</v>
      </c>
      <c r="F15" s="58">
        <f ca="1">ROUND(2*($F$14-$C$7)/$C$8,0)/2+$F$13</f>
        <v>18539</v>
      </c>
    </row>
    <row r="16" spans="1:20" s="37" customFormat="1" ht="12.95" customHeight="1" x14ac:dyDescent="0.2">
      <c r="A16" s="7" t="s">
        <v>3</v>
      </c>
      <c r="B16" s="44"/>
      <c r="C16" s="8">
        <f ca="1">+C8+C12</f>
        <v>0.41218238991630379</v>
      </c>
      <c r="E16" s="54" t="s">
        <v>29</v>
      </c>
      <c r="F16" s="58">
        <f ca="1">ROUND(2*($F$14-$C$15)/$C$16,0)/2+$F$13</f>
        <v>20</v>
      </c>
    </row>
    <row r="17" spans="1:20" s="37" customFormat="1" ht="12.95" customHeight="1" thickBot="1" x14ac:dyDescent="0.25">
      <c r="A17" s="9" t="s">
        <v>25</v>
      </c>
      <c r="B17" s="44"/>
      <c r="C17" s="44">
        <f>COUNT(C21:C2173)</f>
        <v>23</v>
      </c>
      <c r="E17" s="54" t="s">
        <v>53</v>
      </c>
      <c r="F17" s="60">
        <f ca="1">+$C$15+$C$16*$F$16-15018.5-$C$5/24</f>
        <v>45672.00887811905</v>
      </c>
    </row>
    <row r="18" spans="1:20" s="37" customFormat="1" ht="12.95" customHeight="1" thickTop="1" thickBot="1" x14ac:dyDescent="0.25">
      <c r="A18" s="7" t="s">
        <v>4</v>
      </c>
      <c r="B18" s="44"/>
      <c r="C18" s="46">
        <f ca="1">+C15</f>
        <v>60681.869396987386</v>
      </c>
      <c r="D18" s="53">
        <f ca="1">+C16</f>
        <v>0.41218238991630379</v>
      </c>
      <c r="E18" s="55" t="s">
        <v>54</v>
      </c>
      <c r="F18" s="61">
        <f ca="1">+($C$15+$C$16*$F$16)-($C$16/2)-15018.5-$C$5/24</f>
        <v>45671.80278692409</v>
      </c>
    </row>
    <row r="19" spans="1:20" s="37" customFormat="1" ht="12.95" customHeight="1" thickTop="1" x14ac:dyDescent="0.2">
      <c r="E19" s="9"/>
      <c r="F19" s="10"/>
    </row>
    <row r="20" spans="1:20" s="37" customFormat="1" ht="12.95" customHeight="1" thickBot="1" x14ac:dyDescent="0.25">
      <c r="A20" s="45" t="s">
        <v>5</v>
      </c>
      <c r="B20" s="45" t="s">
        <v>6</v>
      </c>
      <c r="C20" s="45" t="s">
        <v>7</v>
      </c>
      <c r="D20" s="45" t="s">
        <v>11</v>
      </c>
      <c r="E20" s="45" t="s">
        <v>8</v>
      </c>
      <c r="F20" s="45" t="s">
        <v>9</v>
      </c>
      <c r="G20" s="45" t="s">
        <v>10</v>
      </c>
      <c r="H20" s="3" t="s">
        <v>39</v>
      </c>
      <c r="I20" s="3" t="s">
        <v>40</v>
      </c>
      <c r="J20" s="3" t="s">
        <v>41</v>
      </c>
      <c r="K20" s="3" t="s">
        <v>42</v>
      </c>
      <c r="L20" s="3" t="s">
        <v>47</v>
      </c>
      <c r="M20" s="3" t="s">
        <v>23</v>
      </c>
      <c r="N20" s="3" t="s">
        <v>24</v>
      </c>
      <c r="O20" s="3" t="s">
        <v>21</v>
      </c>
      <c r="P20" s="3" t="s">
        <v>20</v>
      </c>
      <c r="Q20" s="45" t="s">
        <v>13</v>
      </c>
    </row>
    <row r="21" spans="1:20" s="37" customFormat="1" ht="12.95" customHeight="1" x14ac:dyDescent="0.2">
      <c r="A21" s="16" t="s">
        <v>32</v>
      </c>
      <c r="B21" s="15" t="s">
        <v>31</v>
      </c>
      <c r="C21" s="32">
        <v>52500.048000000003</v>
      </c>
      <c r="D21" s="27"/>
      <c r="E21" s="37">
        <f t="shared" ref="E21:E29" si="0">+(C21-C$7)/C$8</f>
        <v>-1330.9961667232776</v>
      </c>
      <c r="F21" s="37">
        <f t="shared" ref="F21:F30" si="1">ROUND(2*E21,0)/2</f>
        <v>-1331</v>
      </c>
      <c r="G21" s="37">
        <f t="shared" ref="G21:G29" si="2">+C21-(C$7+F21*C$8)</f>
        <v>1.5799999964656308E-3</v>
      </c>
      <c r="I21" s="37">
        <f>+G21</f>
        <v>1.5799999964656308E-3</v>
      </c>
      <c r="O21" s="37">
        <f t="shared" ref="O21:O29" ca="1" si="3">+C$11+C$12*$F21</f>
        <v>2.5371487518964287E-3</v>
      </c>
      <c r="Q21" s="47">
        <f t="shared" ref="Q21:Q29" si="4">+C21-15018.5</f>
        <v>37481.548000000003</v>
      </c>
    </row>
    <row r="22" spans="1:20" s="37" customFormat="1" ht="12.95" customHeight="1" x14ac:dyDescent="0.2">
      <c r="A22" s="18" t="s">
        <v>36</v>
      </c>
      <c r="B22" s="17" t="s">
        <v>31</v>
      </c>
      <c r="C22" s="33">
        <v>52676.051899999999</v>
      </c>
      <c r="D22" s="28">
        <v>2.9999999999999997E-4</v>
      </c>
      <c r="E22" s="37">
        <f t="shared" si="0"/>
        <v>-903.98879130478076</v>
      </c>
      <c r="F22" s="37">
        <f t="shared" si="1"/>
        <v>-904</v>
      </c>
      <c r="G22" s="37">
        <f t="shared" si="2"/>
        <v>4.6199999924283475E-3</v>
      </c>
      <c r="K22" s="37">
        <f t="shared" ref="K22:K29" si="5">+G22</f>
        <v>4.6199999924283475E-3</v>
      </c>
      <c r="O22" s="37">
        <f t="shared" ca="1" si="3"/>
        <v>3.5576430136146121E-3</v>
      </c>
      <c r="Q22" s="47">
        <f t="shared" si="4"/>
        <v>37657.551899999999</v>
      </c>
    </row>
    <row r="23" spans="1:20" s="37" customFormat="1" ht="12.95" customHeight="1" x14ac:dyDescent="0.2">
      <c r="A23" s="18" t="s">
        <v>36</v>
      </c>
      <c r="B23" s="17" t="s">
        <v>37</v>
      </c>
      <c r="C23" s="33">
        <v>52676.670700000002</v>
      </c>
      <c r="D23" s="28">
        <v>2.0000000000000001E-4</v>
      </c>
      <c r="E23" s="37">
        <f t="shared" si="0"/>
        <v>-902.48750545878181</v>
      </c>
      <c r="F23" s="37">
        <f t="shared" si="1"/>
        <v>-902.5</v>
      </c>
      <c r="G23" s="37">
        <f t="shared" si="2"/>
        <v>5.1499999972293153E-3</v>
      </c>
      <c r="K23" s="37">
        <f t="shared" si="5"/>
        <v>5.1499999972293153E-3</v>
      </c>
      <c r="O23" s="37">
        <f t="shared" ca="1" si="3"/>
        <v>3.5612278880702967E-3</v>
      </c>
      <c r="Q23" s="47">
        <f t="shared" si="4"/>
        <v>37658.170700000002</v>
      </c>
    </row>
    <row r="24" spans="1:20" s="37" customFormat="1" ht="12.95" customHeight="1" x14ac:dyDescent="0.2">
      <c r="A24" s="18" t="s">
        <v>36</v>
      </c>
      <c r="B24" s="17" t="s">
        <v>31</v>
      </c>
      <c r="C24" s="33">
        <v>52676.874900000003</v>
      </c>
      <c r="D24" s="28">
        <v>2.9999999999999997E-4</v>
      </c>
      <c r="E24" s="37">
        <f t="shared" si="0"/>
        <v>-901.99209083410301</v>
      </c>
      <c r="F24" s="37">
        <f t="shared" si="1"/>
        <v>-902</v>
      </c>
      <c r="G24" s="37">
        <f t="shared" si="2"/>
        <v>3.2599999976810068E-3</v>
      </c>
      <c r="K24" s="37">
        <f t="shared" si="5"/>
        <v>3.2599999976810068E-3</v>
      </c>
      <c r="O24" s="37">
        <f t="shared" ca="1" si="3"/>
        <v>3.5624228462221917E-3</v>
      </c>
      <c r="Q24" s="47">
        <f t="shared" si="4"/>
        <v>37658.374900000003</v>
      </c>
    </row>
    <row r="25" spans="1:20" s="37" customFormat="1" ht="12.95" customHeight="1" x14ac:dyDescent="0.2">
      <c r="A25" s="18" t="s">
        <v>36</v>
      </c>
      <c r="B25" s="17" t="s">
        <v>37</v>
      </c>
      <c r="C25" s="33">
        <v>52677.081700000002</v>
      </c>
      <c r="D25" s="28">
        <v>2.9999999999999997E-4</v>
      </c>
      <c r="E25" s="37">
        <f t="shared" si="0"/>
        <v>-901.49036828570195</v>
      </c>
      <c r="F25" s="37">
        <f t="shared" si="1"/>
        <v>-901.5</v>
      </c>
      <c r="G25" s="37">
        <f t="shared" si="2"/>
        <v>3.9699999979347922E-3</v>
      </c>
      <c r="K25" s="37">
        <f t="shared" si="5"/>
        <v>3.9699999979347922E-3</v>
      </c>
      <c r="O25" s="37">
        <f t="shared" ca="1" si="3"/>
        <v>3.5636178043740863E-3</v>
      </c>
      <c r="Q25" s="47">
        <f t="shared" si="4"/>
        <v>37658.581700000002</v>
      </c>
    </row>
    <row r="26" spans="1:20" s="37" customFormat="1" ht="12.95" customHeight="1" x14ac:dyDescent="0.2">
      <c r="A26" s="18" t="s">
        <v>36</v>
      </c>
      <c r="B26" s="17" t="s">
        <v>31</v>
      </c>
      <c r="C26" s="33">
        <v>52677.288099999998</v>
      </c>
      <c r="D26" s="28">
        <v>2.9999999999999997E-4</v>
      </c>
      <c r="E26" s="37">
        <f t="shared" si="0"/>
        <v>-900.98961618711519</v>
      </c>
      <c r="F26" s="37">
        <f t="shared" si="1"/>
        <v>-901</v>
      </c>
      <c r="G26" s="37">
        <f t="shared" si="2"/>
        <v>4.2799999937415123E-3</v>
      </c>
      <c r="K26" s="37">
        <f t="shared" si="5"/>
        <v>4.2799999937415123E-3</v>
      </c>
      <c r="O26" s="37">
        <f t="shared" ca="1" si="3"/>
        <v>3.5648127625259813E-3</v>
      </c>
      <c r="Q26" s="47">
        <f t="shared" si="4"/>
        <v>37658.788099999998</v>
      </c>
    </row>
    <row r="27" spans="1:20" s="37" customFormat="1" ht="12.95" customHeight="1" x14ac:dyDescent="0.2">
      <c r="A27" s="19" t="s">
        <v>38</v>
      </c>
      <c r="B27" s="20" t="s">
        <v>31</v>
      </c>
      <c r="C27" s="34">
        <v>57093.609799999998</v>
      </c>
      <c r="D27" s="29">
        <v>1E-4</v>
      </c>
      <c r="E27" s="37">
        <f t="shared" si="0"/>
        <v>9813.5566985297573</v>
      </c>
      <c r="F27" s="37">
        <f t="shared" si="1"/>
        <v>9813.5</v>
      </c>
      <c r="G27" s="37">
        <f t="shared" si="2"/>
        <v>2.3369999995338731E-2</v>
      </c>
      <c r="K27" s="37">
        <f t="shared" si="5"/>
        <v>2.3369999995338731E-2</v>
      </c>
      <c r="O27" s="37">
        <f t="shared" ca="1" si="3"/>
        <v>2.9171570999480263E-2</v>
      </c>
      <c r="Q27" s="47">
        <f t="shared" si="4"/>
        <v>42075.109799999998</v>
      </c>
    </row>
    <row r="28" spans="1:20" s="37" customFormat="1" ht="12.95" customHeight="1" x14ac:dyDescent="0.2">
      <c r="A28" s="23" t="s">
        <v>44</v>
      </c>
      <c r="B28" s="24" t="s">
        <v>31</v>
      </c>
      <c r="C28" s="38">
        <v>58517.085369999986</v>
      </c>
      <c r="D28" s="39">
        <v>8.0000000000000002E-3</v>
      </c>
      <c r="E28" s="37">
        <f t="shared" si="0"/>
        <v>13267.085666456362</v>
      </c>
      <c r="F28" s="37">
        <f t="shared" si="1"/>
        <v>13267</v>
      </c>
      <c r="G28" s="37">
        <f t="shared" si="2"/>
        <v>3.5309999984747265E-2</v>
      </c>
      <c r="K28" s="37">
        <f t="shared" si="5"/>
        <v>3.5309999984747265E-2</v>
      </c>
      <c r="O28" s="37">
        <f t="shared" ca="1" si="3"/>
        <v>3.7425146954617843E-2</v>
      </c>
      <c r="Q28" s="47">
        <f t="shared" si="4"/>
        <v>43498.585369999986</v>
      </c>
    </row>
    <row r="29" spans="1:20" s="37" customFormat="1" ht="12.95" customHeight="1" x14ac:dyDescent="0.2">
      <c r="A29" s="21" t="s">
        <v>43</v>
      </c>
      <c r="B29" s="22" t="s">
        <v>37</v>
      </c>
      <c r="C29" s="35">
        <v>58874.036410000001</v>
      </c>
      <c r="D29" s="30">
        <v>1.41E-3</v>
      </c>
      <c r="E29" s="37">
        <f t="shared" si="0"/>
        <v>14133.093333009845</v>
      </c>
      <c r="F29" s="37">
        <f t="shared" si="1"/>
        <v>14133</v>
      </c>
      <c r="G29" s="37">
        <f t="shared" si="2"/>
        <v>3.8469999999506399E-2</v>
      </c>
      <c r="K29" s="37">
        <f t="shared" si="5"/>
        <v>3.8469999999506399E-2</v>
      </c>
      <c r="O29" s="37">
        <f t="shared" ca="1" si="3"/>
        <v>3.9494814473699687E-2</v>
      </c>
      <c r="Q29" s="47">
        <f t="shared" si="4"/>
        <v>43855.536410000001</v>
      </c>
    </row>
    <row r="30" spans="1:20" s="37" customFormat="1" ht="12.95" customHeight="1" x14ac:dyDescent="0.2">
      <c r="A30" s="25" t="s">
        <v>45</v>
      </c>
      <c r="B30" s="50" t="s">
        <v>31</v>
      </c>
      <c r="C30" s="36">
        <v>59951.069568999999</v>
      </c>
      <c r="D30" s="31">
        <v>1.5300000000000001E-4</v>
      </c>
      <c r="E30" s="37">
        <f t="shared" ref="E30" si="6">+(C30-C$7)/C$8</f>
        <v>16746.109876752867</v>
      </c>
      <c r="F30" s="37">
        <f t="shared" si="1"/>
        <v>16746</v>
      </c>
      <c r="G30" s="37">
        <f t="shared" ref="G30" si="7">+C30-(C$7+F30*C$8)</f>
        <v>4.5288999994227197E-2</v>
      </c>
      <c r="K30" s="37">
        <f t="shared" ref="K30" si="8">+G30</f>
        <v>4.5288999994227197E-2</v>
      </c>
      <c r="O30" s="37">
        <f t="shared" ref="O30" ca="1" si="9">+C$11+C$12*$F30</f>
        <v>4.5739665775502064E-2</v>
      </c>
      <c r="Q30" s="47">
        <f t="shared" ref="Q30" si="10">+C30-15018.5</f>
        <v>44932.569568999999</v>
      </c>
    </row>
    <row r="31" spans="1:20" s="37" customFormat="1" ht="12.95" customHeight="1" x14ac:dyDescent="0.2">
      <c r="A31" s="25" t="s">
        <v>46</v>
      </c>
      <c r="B31" s="26" t="s">
        <v>37</v>
      </c>
      <c r="C31" s="36">
        <v>59201.929026460275</v>
      </c>
      <c r="D31" s="31">
        <v>3.3470000000000001E-3</v>
      </c>
      <c r="E31" s="37">
        <f t="shared" ref="E31:E42" si="11">+(C31-C$7)/C$8</f>
        <v>14928.601646029094</v>
      </c>
      <c r="F31" s="37">
        <f t="shared" ref="F31:F42" si="12">ROUND(2*E31,0)/2</f>
        <v>14928.5</v>
      </c>
      <c r="G31" s="37">
        <f t="shared" ref="G31:G42" si="13">+C31-(C$7+F31*C$8)</f>
        <v>4.1896460272255354E-2</v>
      </c>
      <c r="L31" s="37">
        <f t="shared" ref="L31:L42" si="14">+G31</f>
        <v>4.1896460272255354E-2</v>
      </c>
      <c r="O31" s="37">
        <f t="shared" ref="O31:O42" ca="1" si="15">+C$11+C$12*$F31</f>
        <v>4.1395992893364361E-2</v>
      </c>
      <c r="Q31" s="47">
        <f t="shared" ref="Q31:Q42" si="16">+C31-15018.5</f>
        <v>44183.429026460275</v>
      </c>
      <c r="T31" s="51" t="s">
        <v>48</v>
      </c>
    </row>
    <row r="32" spans="1:20" s="37" customFormat="1" ht="12.95" customHeight="1" x14ac:dyDescent="0.2">
      <c r="A32" s="25" t="s">
        <v>46</v>
      </c>
      <c r="B32" s="26" t="s">
        <v>37</v>
      </c>
      <c r="C32" s="36">
        <v>59202.134936469141</v>
      </c>
      <c r="D32" s="31">
        <v>2.2550000000000001E-3</v>
      </c>
      <c r="E32" s="37">
        <f t="shared" si="11"/>
        <v>14929.101209348193</v>
      </c>
      <c r="F32" s="37">
        <f t="shared" si="12"/>
        <v>14929</v>
      </c>
      <c r="G32" s="37">
        <f t="shared" si="13"/>
        <v>4.171646913891891E-2</v>
      </c>
      <c r="L32" s="37">
        <f t="shared" si="14"/>
        <v>4.171646913891891E-2</v>
      </c>
      <c r="O32" s="37">
        <f t="shared" ca="1" si="15"/>
        <v>4.1397187851516255E-2</v>
      </c>
      <c r="Q32" s="47">
        <f t="shared" si="16"/>
        <v>44183.634936469141</v>
      </c>
      <c r="T32" s="51" t="s">
        <v>48</v>
      </c>
    </row>
    <row r="33" spans="1:20" s="37" customFormat="1" ht="12.95" customHeight="1" x14ac:dyDescent="0.2">
      <c r="A33" s="25" t="s">
        <v>46</v>
      </c>
      <c r="B33" s="26" t="s">
        <v>37</v>
      </c>
      <c r="C33" s="36">
        <v>59213.47001667507</v>
      </c>
      <c r="D33" s="31">
        <v>3.4499999999999999E-3</v>
      </c>
      <c r="E33" s="37">
        <f t="shared" si="11"/>
        <v>14956.601525243988</v>
      </c>
      <c r="F33" s="37">
        <f t="shared" si="12"/>
        <v>14956.5</v>
      </c>
      <c r="G33" s="37">
        <f t="shared" si="13"/>
        <v>4.1846675070701167E-2</v>
      </c>
      <c r="L33" s="37">
        <f t="shared" si="14"/>
        <v>4.1846675070701167E-2</v>
      </c>
      <c r="O33" s="37">
        <f t="shared" ca="1" si="15"/>
        <v>4.1462910549870467E-2</v>
      </c>
      <c r="Q33" s="47">
        <f t="shared" si="16"/>
        <v>44194.97001667507</v>
      </c>
      <c r="T33" s="51" t="s">
        <v>48</v>
      </c>
    </row>
    <row r="34" spans="1:20" s="37" customFormat="1" ht="12.95" customHeight="1" x14ac:dyDescent="0.2">
      <c r="A34" s="25" t="s">
        <v>46</v>
      </c>
      <c r="B34" s="26" t="s">
        <v>37</v>
      </c>
      <c r="C34" s="36">
        <v>59213.67622667551</v>
      </c>
      <c r="D34" s="31">
        <v>1.536E-3</v>
      </c>
      <c r="E34" s="37">
        <f t="shared" si="11"/>
        <v>14957.101816379998</v>
      </c>
      <c r="F34" s="37">
        <f t="shared" si="12"/>
        <v>14957</v>
      </c>
      <c r="G34" s="37">
        <f t="shared" si="13"/>
        <v>4.1966675504227169E-2</v>
      </c>
      <c r="L34" s="37">
        <f t="shared" si="14"/>
        <v>4.1966675504227169E-2</v>
      </c>
      <c r="O34" s="37">
        <f t="shared" ca="1" si="15"/>
        <v>4.1464105508022368E-2</v>
      </c>
      <c r="Q34" s="47">
        <f t="shared" si="16"/>
        <v>44195.17622667551</v>
      </c>
      <c r="T34" s="51" t="s">
        <v>48</v>
      </c>
    </row>
    <row r="35" spans="1:20" s="37" customFormat="1" ht="12.95" customHeight="1" x14ac:dyDescent="0.2">
      <c r="A35" s="25" t="s">
        <v>46</v>
      </c>
      <c r="B35" s="26" t="s">
        <v>37</v>
      </c>
      <c r="C35" s="36">
        <v>59227.072106563486</v>
      </c>
      <c r="D35" s="31">
        <v>2.7789999999999998E-3</v>
      </c>
      <c r="E35" s="37">
        <f t="shared" si="11"/>
        <v>14989.601888891948</v>
      </c>
      <c r="F35" s="37">
        <f t="shared" si="12"/>
        <v>14989.5</v>
      </c>
      <c r="G35" s="37">
        <f t="shared" si="13"/>
        <v>4.1996563479187898E-2</v>
      </c>
      <c r="L35" s="37">
        <f t="shared" si="14"/>
        <v>4.1996563479187898E-2</v>
      </c>
      <c r="O35" s="37">
        <f t="shared" ca="1" si="15"/>
        <v>4.1541777787895529E-2</v>
      </c>
      <c r="Q35" s="47">
        <f t="shared" si="16"/>
        <v>44208.572106563486</v>
      </c>
      <c r="T35" s="51" t="s">
        <v>48</v>
      </c>
    </row>
    <row r="36" spans="1:20" s="37" customFormat="1" ht="12.95" customHeight="1" x14ac:dyDescent="0.2">
      <c r="A36" s="25" t="s">
        <v>46</v>
      </c>
      <c r="B36" s="26" t="s">
        <v>37</v>
      </c>
      <c r="C36" s="36">
        <v>59227.278156567831</v>
      </c>
      <c r="D36" s="31">
        <v>1.9870000000000001E-3</v>
      </c>
      <c r="E36" s="37">
        <f t="shared" si="11"/>
        <v>14990.101791857507</v>
      </c>
      <c r="F36" s="37">
        <f t="shared" si="12"/>
        <v>14990</v>
      </c>
      <c r="G36" s="37">
        <f t="shared" si="13"/>
        <v>4.1956567831221037E-2</v>
      </c>
      <c r="L36" s="37">
        <f t="shared" si="14"/>
        <v>4.1956567831221037E-2</v>
      </c>
      <c r="O36" s="37">
        <f t="shared" ca="1" si="15"/>
        <v>4.1542972746047423E-2</v>
      </c>
      <c r="Q36" s="47">
        <f t="shared" si="16"/>
        <v>44208.778156567831</v>
      </c>
      <c r="T36" s="51" t="s">
        <v>48</v>
      </c>
    </row>
    <row r="37" spans="1:20" s="37" customFormat="1" ht="12.95" customHeight="1" x14ac:dyDescent="0.2">
      <c r="A37" s="25" t="s">
        <v>46</v>
      </c>
      <c r="B37" s="26" t="s">
        <v>37</v>
      </c>
      <c r="C37" s="36">
        <v>59229.133046574891</v>
      </c>
      <c r="D37" s="31">
        <v>2.7889999999999998E-3</v>
      </c>
      <c r="E37" s="37">
        <f t="shared" si="11"/>
        <v>14994.601985964597</v>
      </c>
      <c r="F37" s="37">
        <f t="shared" si="12"/>
        <v>14994.5</v>
      </c>
      <c r="G37" s="37">
        <f t="shared" si="13"/>
        <v>4.2036574886878952E-2</v>
      </c>
      <c r="L37" s="37">
        <f t="shared" si="14"/>
        <v>4.2036574886878952E-2</v>
      </c>
      <c r="O37" s="37">
        <f t="shared" ca="1" si="15"/>
        <v>4.1553727369414477E-2</v>
      </c>
      <c r="Q37" s="47">
        <f t="shared" si="16"/>
        <v>44210.633046574891</v>
      </c>
      <c r="T37" s="51" t="s">
        <v>48</v>
      </c>
    </row>
    <row r="38" spans="1:20" s="37" customFormat="1" ht="12.95" customHeight="1" x14ac:dyDescent="0.2">
      <c r="A38" s="25" t="s">
        <v>46</v>
      </c>
      <c r="B38" s="26" t="s">
        <v>37</v>
      </c>
      <c r="C38" s="36">
        <v>59229.33908657264</v>
      </c>
      <c r="D38" s="31">
        <v>2.0219999999999999E-3</v>
      </c>
      <c r="E38" s="37">
        <f t="shared" si="11"/>
        <v>14995.10186465291</v>
      </c>
      <c r="F38" s="37">
        <f t="shared" si="12"/>
        <v>14995</v>
      </c>
      <c r="G38" s="37">
        <f t="shared" si="13"/>
        <v>4.1986572636233177E-2</v>
      </c>
      <c r="L38" s="37">
        <f t="shared" si="14"/>
        <v>4.1986572636233177E-2</v>
      </c>
      <c r="O38" s="37">
        <f t="shared" ca="1" si="15"/>
        <v>4.1554922327566371E-2</v>
      </c>
      <c r="Q38" s="47">
        <f t="shared" si="16"/>
        <v>44210.83908657264</v>
      </c>
      <c r="T38" s="51" t="s">
        <v>48</v>
      </c>
    </row>
    <row r="39" spans="1:20" s="37" customFormat="1" ht="12.95" customHeight="1" x14ac:dyDescent="0.2">
      <c r="A39" s="25" t="s">
        <v>46</v>
      </c>
      <c r="B39" s="26" t="s">
        <v>37</v>
      </c>
      <c r="C39" s="36">
        <v>59240.262026733719</v>
      </c>
      <c r="D39" s="31">
        <v>3.9950000000000003E-3</v>
      </c>
      <c r="E39" s="37">
        <f t="shared" si="11"/>
        <v>15021.602277484875</v>
      </c>
      <c r="F39" s="37">
        <f t="shared" si="12"/>
        <v>15021.5</v>
      </c>
      <c r="G39" s="37">
        <f t="shared" si="13"/>
        <v>4.2156733718002215E-2</v>
      </c>
      <c r="L39" s="37">
        <f t="shared" si="14"/>
        <v>4.2156733718002215E-2</v>
      </c>
      <c r="O39" s="37">
        <f t="shared" ca="1" si="15"/>
        <v>4.1618255109616795E-2</v>
      </c>
      <c r="Q39" s="47">
        <f t="shared" si="16"/>
        <v>44221.762026733719</v>
      </c>
      <c r="T39" s="51" t="s">
        <v>48</v>
      </c>
    </row>
    <row r="40" spans="1:20" s="37" customFormat="1" ht="12.95" customHeight="1" x14ac:dyDescent="0.2">
      <c r="A40" s="25" t="s">
        <v>46</v>
      </c>
      <c r="B40" s="26" t="s">
        <v>37</v>
      </c>
      <c r="C40" s="36">
        <v>59240.467946738936</v>
      </c>
      <c r="D40" s="31">
        <v>1.678E-3</v>
      </c>
      <c r="E40" s="37">
        <f t="shared" si="11"/>
        <v>15022.101865056366</v>
      </c>
      <c r="F40" s="37">
        <f t="shared" si="12"/>
        <v>15022</v>
      </c>
      <c r="G40" s="37">
        <f t="shared" si="13"/>
        <v>4.1986738935520407E-2</v>
      </c>
      <c r="L40" s="37">
        <f t="shared" si="14"/>
        <v>4.1986738935520407E-2</v>
      </c>
      <c r="O40" s="37">
        <f t="shared" ca="1" si="15"/>
        <v>4.1619450067768696E-2</v>
      </c>
      <c r="Q40" s="47">
        <f t="shared" si="16"/>
        <v>44221.967946738936</v>
      </c>
      <c r="T40" s="51" t="s">
        <v>48</v>
      </c>
    </row>
    <row r="41" spans="1:20" s="37" customFormat="1" ht="12.95" customHeight="1" x14ac:dyDescent="0.2">
      <c r="A41" s="25" t="s">
        <v>46</v>
      </c>
      <c r="B41" s="26" t="s">
        <v>37</v>
      </c>
      <c r="C41" s="36">
        <v>59253.451956589241</v>
      </c>
      <c r="D41" s="31">
        <v>3.4520000000000002E-3</v>
      </c>
      <c r="E41" s="37">
        <f t="shared" si="11"/>
        <v>15053.60268957552</v>
      </c>
      <c r="F41" s="37">
        <f t="shared" si="12"/>
        <v>15053.5</v>
      </c>
      <c r="G41" s="37">
        <f t="shared" si="13"/>
        <v>4.2326589238655288E-2</v>
      </c>
      <c r="L41" s="37">
        <f t="shared" si="14"/>
        <v>4.2326589238655288E-2</v>
      </c>
      <c r="O41" s="37">
        <f t="shared" ca="1" si="15"/>
        <v>4.1694732431338068E-2</v>
      </c>
      <c r="Q41" s="47">
        <f t="shared" si="16"/>
        <v>44234.951956589241</v>
      </c>
      <c r="T41" s="51" t="s">
        <v>48</v>
      </c>
    </row>
    <row r="42" spans="1:20" s="37" customFormat="1" ht="12.95" customHeight="1" x14ac:dyDescent="0.2">
      <c r="A42" s="25" t="s">
        <v>46</v>
      </c>
      <c r="B42" s="26" t="s">
        <v>37</v>
      </c>
      <c r="C42" s="36">
        <v>59253.657636594959</v>
      </c>
      <c r="D42" s="31">
        <v>1.544E-3</v>
      </c>
      <c r="E42" s="37">
        <f t="shared" si="11"/>
        <v>15054.101694878344</v>
      </c>
      <c r="F42" s="37">
        <f t="shared" si="12"/>
        <v>15054</v>
      </c>
      <c r="G42" s="37">
        <f t="shared" si="13"/>
        <v>4.1916594957001507E-2</v>
      </c>
      <c r="L42" s="37">
        <f t="shared" si="14"/>
        <v>4.1916594957001507E-2</v>
      </c>
      <c r="O42" s="37">
        <f t="shared" ca="1" si="15"/>
        <v>4.1695927389489962E-2</v>
      </c>
      <c r="Q42" s="47">
        <f t="shared" si="16"/>
        <v>44235.157636594959</v>
      </c>
      <c r="T42" s="51" t="s">
        <v>48</v>
      </c>
    </row>
    <row r="43" spans="1:20" s="37" customFormat="1" ht="12.95" customHeight="1" x14ac:dyDescent="0.2">
      <c r="A43" s="25" t="s">
        <v>49</v>
      </c>
      <c r="B43" s="26" t="s">
        <v>31</v>
      </c>
      <c r="C43" s="52">
        <v>60682.077120000031</v>
      </c>
      <c r="D43" s="52">
        <v>1.5263428870274917E-4</v>
      </c>
      <c r="E43" s="37">
        <f t="shared" ref="E43" si="17">+(C43-C$7)/C$8</f>
        <v>18519.625212285962</v>
      </c>
      <c r="F43" s="37">
        <f t="shared" ref="F43" si="18">ROUND(2*E43,0)/2</f>
        <v>18519.5</v>
      </c>
      <c r="G43" s="37">
        <f t="shared" ref="G43" si="19">+C43-(C$7+F43*C$8)</f>
        <v>5.1610000024084002E-2</v>
      </c>
      <c r="K43" s="37">
        <f>+G43</f>
        <v>5.1610000024084002E-2</v>
      </c>
      <c r="O43" s="37">
        <f t="shared" ref="O43" ca="1" si="20">+C$11+C$12*$F43</f>
        <v>4.9978182340273021E-2</v>
      </c>
      <c r="Q43" s="47">
        <f t="shared" ref="Q43" si="21">+C43-15018.5</f>
        <v>45663.577120000031</v>
      </c>
      <c r="T43" s="51" t="s">
        <v>48</v>
      </c>
    </row>
    <row r="44" spans="1:20" s="37" customFormat="1" ht="12.95" customHeight="1" x14ac:dyDescent="0.2">
      <c r="C44" s="48"/>
      <c r="D44" s="48"/>
    </row>
    <row r="45" spans="1:20" s="37" customFormat="1" ht="12.95" customHeight="1" x14ac:dyDescent="0.2">
      <c r="C45" s="48"/>
      <c r="D45" s="48"/>
    </row>
    <row r="46" spans="1:20" s="37" customFormat="1" ht="12.95" customHeight="1" x14ac:dyDescent="0.2">
      <c r="C46" s="48"/>
      <c r="D46" s="48"/>
    </row>
    <row r="47" spans="1:20" s="37" customFormat="1" ht="12.95" customHeight="1" x14ac:dyDescent="0.2">
      <c r="C47" s="48"/>
      <c r="D47" s="48"/>
    </row>
    <row r="48" spans="1:20" s="37" customFormat="1" ht="12.95" customHeight="1" x14ac:dyDescent="0.2">
      <c r="C48" s="48"/>
      <c r="D48" s="48"/>
    </row>
    <row r="49" spans="3:4" s="37" customFormat="1" ht="12.95" customHeight="1" x14ac:dyDescent="0.2">
      <c r="C49" s="48"/>
      <c r="D49" s="48"/>
    </row>
    <row r="50" spans="3:4" s="37" customFormat="1" ht="12.95" customHeight="1" x14ac:dyDescent="0.2">
      <c r="C50" s="48"/>
      <c r="D50" s="48"/>
    </row>
    <row r="51" spans="3:4" s="37" customFormat="1" ht="12.95" customHeight="1" x14ac:dyDescent="0.2">
      <c r="C51" s="48"/>
      <c r="D51" s="48"/>
    </row>
    <row r="52" spans="3:4" s="37" customFormat="1" ht="12.95" customHeight="1" x14ac:dyDescent="0.2">
      <c r="C52" s="48"/>
      <c r="D52" s="48"/>
    </row>
    <row r="53" spans="3:4" s="37" customFormat="1" ht="12.95" customHeight="1" x14ac:dyDescent="0.2">
      <c r="C53" s="48"/>
      <c r="D53" s="48"/>
    </row>
    <row r="54" spans="3:4" s="37" customFormat="1" ht="12.95" customHeight="1" x14ac:dyDescent="0.2">
      <c r="C54" s="48"/>
      <c r="D54" s="48"/>
    </row>
    <row r="55" spans="3:4" s="37" customFormat="1" ht="12.95" customHeight="1" x14ac:dyDescent="0.2">
      <c r="C55" s="48"/>
      <c r="D55" s="48"/>
    </row>
    <row r="56" spans="3:4" s="37" customFormat="1" ht="12.95" customHeight="1" x14ac:dyDescent="0.2">
      <c r="C56" s="48"/>
      <c r="D56" s="48"/>
    </row>
    <row r="57" spans="3:4" s="37" customFormat="1" ht="12.95" customHeight="1" x14ac:dyDescent="0.2">
      <c r="C57" s="48"/>
      <c r="D57" s="48"/>
    </row>
    <row r="58" spans="3:4" s="37" customFormat="1" ht="12.95" customHeight="1" x14ac:dyDescent="0.2">
      <c r="C58" s="48"/>
      <c r="D58" s="48"/>
    </row>
    <row r="59" spans="3:4" s="37" customFormat="1" ht="12.95" customHeight="1" x14ac:dyDescent="0.2">
      <c r="C59" s="48"/>
      <c r="D59" s="48"/>
    </row>
    <row r="60" spans="3:4" s="37" customFormat="1" ht="12.95" customHeight="1" x14ac:dyDescent="0.2">
      <c r="C60" s="48"/>
      <c r="D60" s="48"/>
    </row>
    <row r="61" spans="3:4" s="37" customFormat="1" ht="12.95" customHeight="1" x14ac:dyDescent="0.2">
      <c r="C61" s="48"/>
      <c r="D61" s="48"/>
    </row>
    <row r="62" spans="3:4" s="37" customFormat="1" ht="12.95" customHeight="1" x14ac:dyDescent="0.2">
      <c r="C62" s="48"/>
      <c r="D62" s="48"/>
    </row>
    <row r="63" spans="3:4" s="37" customFormat="1" ht="12.95" customHeight="1" x14ac:dyDescent="0.2">
      <c r="C63" s="48"/>
      <c r="D63" s="48"/>
    </row>
    <row r="64" spans="3:4" s="37" customFormat="1" ht="12.95" customHeight="1" x14ac:dyDescent="0.2">
      <c r="C64" s="48"/>
      <c r="D64" s="48"/>
    </row>
    <row r="65" spans="3:4" s="37" customFormat="1" ht="12.95" customHeight="1" x14ac:dyDescent="0.2">
      <c r="C65" s="48"/>
      <c r="D65" s="48"/>
    </row>
    <row r="66" spans="3:4" s="37" customFormat="1" ht="12.95" customHeight="1" x14ac:dyDescent="0.2">
      <c r="C66" s="48"/>
      <c r="D66" s="48"/>
    </row>
    <row r="67" spans="3:4" s="37" customFormat="1" ht="12.95" customHeight="1" x14ac:dyDescent="0.2">
      <c r="C67" s="48"/>
      <c r="D67" s="48"/>
    </row>
    <row r="68" spans="3:4" s="37" customFormat="1" ht="12.95" customHeight="1" x14ac:dyDescent="0.2">
      <c r="C68" s="48"/>
      <c r="D68" s="48"/>
    </row>
    <row r="69" spans="3:4" s="37" customFormat="1" ht="12.95" customHeight="1" x14ac:dyDescent="0.2">
      <c r="C69" s="48"/>
      <c r="D69" s="48"/>
    </row>
    <row r="70" spans="3:4" s="37" customFormat="1" ht="12.95" customHeight="1" x14ac:dyDescent="0.2">
      <c r="C70" s="48"/>
      <c r="D70" s="48"/>
    </row>
    <row r="71" spans="3:4" s="37" customFormat="1" ht="12.95" customHeight="1" x14ac:dyDescent="0.2">
      <c r="C71" s="48"/>
      <c r="D71" s="48"/>
    </row>
    <row r="72" spans="3:4" s="37" customFormat="1" ht="12.95" customHeight="1" x14ac:dyDescent="0.2">
      <c r="C72" s="48"/>
      <c r="D72" s="48"/>
    </row>
    <row r="73" spans="3:4" s="37" customFormat="1" ht="12.95" customHeight="1" x14ac:dyDescent="0.2">
      <c r="C73" s="48"/>
      <c r="D73" s="48"/>
    </row>
    <row r="74" spans="3:4" s="37" customFormat="1" ht="12.95" customHeight="1" x14ac:dyDescent="0.2">
      <c r="C74" s="48"/>
      <c r="D74" s="48"/>
    </row>
    <row r="75" spans="3:4" s="37" customFormat="1" ht="12.95" customHeight="1" x14ac:dyDescent="0.2">
      <c r="C75" s="48"/>
      <c r="D75" s="48"/>
    </row>
    <row r="76" spans="3:4" s="37" customFormat="1" ht="12.95" customHeight="1" x14ac:dyDescent="0.2">
      <c r="C76" s="48"/>
      <c r="D76" s="48"/>
    </row>
    <row r="77" spans="3:4" s="37" customFormat="1" ht="12.95" customHeight="1" x14ac:dyDescent="0.2">
      <c r="C77" s="48"/>
      <c r="D77" s="48"/>
    </row>
    <row r="78" spans="3:4" s="37" customFormat="1" ht="12.95" customHeight="1" x14ac:dyDescent="0.2">
      <c r="C78" s="48"/>
      <c r="D78" s="48"/>
    </row>
    <row r="79" spans="3:4" s="37" customFormat="1" ht="12.95" customHeight="1" x14ac:dyDescent="0.2">
      <c r="C79" s="48"/>
      <c r="D79" s="48"/>
    </row>
    <row r="80" spans="3:4" s="37" customFormat="1" ht="12.95" customHeight="1" x14ac:dyDescent="0.2">
      <c r="C80" s="48"/>
      <c r="D80" s="48"/>
    </row>
    <row r="81" spans="3:4" s="37" customFormat="1" ht="12.95" customHeight="1" x14ac:dyDescent="0.2">
      <c r="C81" s="48"/>
      <c r="D81" s="48"/>
    </row>
    <row r="82" spans="3:4" s="37" customFormat="1" ht="12.95" customHeight="1" x14ac:dyDescent="0.2">
      <c r="C82" s="49"/>
      <c r="D82" s="49"/>
    </row>
    <row r="83" spans="3:4" s="37" customFormat="1" ht="12.95" customHeight="1" x14ac:dyDescent="0.2">
      <c r="C83" s="49"/>
      <c r="D83" s="49"/>
    </row>
    <row r="84" spans="3:4" s="37" customFormat="1" ht="12.95" customHeight="1" x14ac:dyDescent="0.2">
      <c r="C84" s="49"/>
      <c r="D84" s="49"/>
    </row>
    <row r="85" spans="3:4" s="37" customFormat="1" ht="12.95" customHeight="1" x14ac:dyDescent="0.2">
      <c r="C85" s="49"/>
      <c r="D85" s="49"/>
    </row>
    <row r="86" spans="3:4" s="37" customFormat="1" ht="12.95" customHeight="1" x14ac:dyDescent="0.2">
      <c r="C86" s="49"/>
      <c r="D86" s="49"/>
    </row>
    <row r="87" spans="3:4" s="37" customFormat="1" ht="12.95" customHeight="1" x14ac:dyDescent="0.2">
      <c r="C87" s="49"/>
      <c r="D87" s="49"/>
    </row>
    <row r="88" spans="3:4" s="37" customFormat="1" ht="12.95" customHeight="1" x14ac:dyDescent="0.2">
      <c r="C88" s="49"/>
      <c r="D88" s="49"/>
    </row>
    <row r="89" spans="3:4" s="37" customFormat="1" ht="12.95" customHeight="1" x14ac:dyDescent="0.2">
      <c r="C89" s="49"/>
      <c r="D89" s="49"/>
    </row>
    <row r="90" spans="3:4" s="37" customFormat="1" ht="12.95" customHeight="1" x14ac:dyDescent="0.2">
      <c r="C90" s="49"/>
      <c r="D90" s="49"/>
    </row>
    <row r="91" spans="3:4" s="37" customFormat="1" ht="12.95" customHeight="1" x14ac:dyDescent="0.2">
      <c r="C91" s="49"/>
      <c r="D91" s="49"/>
    </row>
    <row r="92" spans="3:4" s="37" customFormat="1" ht="12.95" customHeight="1" x14ac:dyDescent="0.2">
      <c r="C92" s="49"/>
      <c r="D92" s="49"/>
    </row>
    <row r="93" spans="3:4" s="37" customFormat="1" ht="12.95" customHeight="1" x14ac:dyDescent="0.2">
      <c r="C93" s="49"/>
      <c r="D93" s="49"/>
    </row>
    <row r="94" spans="3:4" s="37" customFormat="1" ht="12.95" customHeight="1" x14ac:dyDescent="0.2">
      <c r="C94" s="49"/>
      <c r="D94" s="49"/>
    </row>
    <row r="95" spans="3:4" s="37" customFormat="1" ht="12.95" customHeight="1" x14ac:dyDescent="0.2">
      <c r="C95" s="49"/>
      <c r="D95" s="49"/>
    </row>
    <row r="96" spans="3:4" s="37" customFormat="1" ht="12.95" customHeight="1" x14ac:dyDescent="0.2">
      <c r="C96" s="49"/>
      <c r="D96" s="49"/>
    </row>
    <row r="97" spans="3:4" s="37" customFormat="1" ht="12.95" customHeight="1" x14ac:dyDescent="0.2">
      <c r="C97" s="49"/>
      <c r="D97" s="49"/>
    </row>
    <row r="98" spans="3:4" s="37" customFormat="1" ht="12.95" customHeight="1" x14ac:dyDescent="0.2">
      <c r="C98" s="49"/>
      <c r="D98" s="49"/>
    </row>
    <row r="99" spans="3:4" s="37" customFormat="1" ht="12.95" customHeight="1" x14ac:dyDescent="0.2">
      <c r="C99" s="49"/>
      <c r="D99" s="49"/>
    </row>
    <row r="100" spans="3:4" s="37" customFormat="1" ht="12.95" customHeight="1" x14ac:dyDescent="0.2">
      <c r="C100" s="49"/>
      <c r="D100" s="49"/>
    </row>
    <row r="101" spans="3:4" s="37" customFormat="1" ht="12.95" customHeight="1" x14ac:dyDescent="0.2">
      <c r="C101" s="49"/>
      <c r="D101" s="49"/>
    </row>
    <row r="102" spans="3:4" s="37" customFormat="1" ht="12.95" customHeight="1" x14ac:dyDescent="0.2">
      <c r="C102" s="49"/>
      <c r="D102" s="49"/>
    </row>
    <row r="103" spans="3:4" s="37" customFormat="1" ht="12.95" customHeight="1" x14ac:dyDescent="0.2">
      <c r="C103" s="49"/>
      <c r="D103" s="49"/>
    </row>
    <row r="104" spans="3:4" s="37" customFormat="1" ht="12.95" customHeight="1" x14ac:dyDescent="0.2">
      <c r="C104" s="49"/>
      <c r="D104" s="49"/>
    </row>
    <row r="105" spans="3:4" s="37" customFormat="1" ht="12.95" customHeight="1" x14ac:dyDescent="0.2">
      <c r="C105" s="49"/>
      <c r="D105" s="49"/>
    </row>
    <row r="106" spans="3:4" s="37" customFormat="1" ht="12.95" customHeight="1" x14ac:dyDescent="0.2">
      <c r="C106" s="49"/>
      <c r="D106" s="49"/>
    </row>
    <row r="107" spans="3:4" s="37" customFormat="1" ht="12.95" customHeight="1" x14ac:dyDescent="0.2">
      <c r="C107" s="49"/>
      <c r="D107" s="49"/>
    </row>
    <row r="108" spans="3:4" s="37" customFormat="1" ht="12.95" customHeight="1" x14ac:dyDescent="0.2">
      <c r="C108" s="49"/>
      <c r="D108" s="49"/>
    </row>
    <row r="109" spans="3:4" s="37" customFormat="1" ht="12.95" customHeight="1" x14ac:dyDescent="0.2">
      <c r="C109" s="49"/>
      <c r="D109" s="49"/>
    </row>
    <row r="110" spans="3:4" s="37" customFormat="1" ht="12.95" customHeight="1" x14ac:dyDescent="0.2">
      <c r="C110" s="49"/>
      <c r="D110" s="49"/>
    </row>
    <row r="111" spans="3:4" s="37" customFormat="1" ht="12.95" customHeight="1" x14ac:dyDescent="0.2">
      <c r="C111" s="49"/>
      <c r="D111" s="49"/>
    </row>
    <row r="112" spans="3:4" s="37" customFormat="1" ht="12.95" customHeight="1" x14ac:dyDescent="0.2">
      <c r="C112" s="49"/>
      <c r="D112" s="49"/>
    </row>
    <row r="113" spans="3:4" s="37" customFormat="1" ht="12.95" customHeight="1" x14ac:dyDescent="0.2">
      <c r="C113" s="49"/>
      <c r="D113" s="49"/>
    </row>
    <row r="114" spans="3:4" s="37" customFormat="1" ht="12.95" customHeight="1" x14ac:dyDescent="0.2">
      <c r="C114" s="49"/>
      <c r="D114" s="49"/>
    </row>
    <row r="115" spans="3:4" s="37" customFormat="1" ht="12.95" customHeight="1" x14ac:dyDescent="0.2">
      <c r="C115" s="49"/>
      <c r="D115" s="49"/>
    </row>
    <row r="116" spans="3:4" s="37" customFormat="1" ht="12.95" customHeight="1" x14ac:dyDescent="0.2">
      <c r="C116" s="49"/>
      <c r="D116" s="49"/>
    </row>
    <row r="117" spans="3:4" s="37" customFormat="1" ht="12.95" customHeight="1" x14ac:dyDescent="0.2">
      <c r="C117" s="49"/>
      <c r="D117" s="49"/>
    </row>
    <row r="118" spans="3:4" s="37" customFormat="1" ht="12.95" customHeight="1" x14ac:dyDescent="0.2">
      <c r="C118" s="49"/>
      <c r="D118" s="49"/>
    </row>
    <row r="119" spans="3:4" s="37" customFormat="1" ht="12.95" customHeight="1" x14ac:dyDescent="0.2">
      <c r="C119" s="49"/>
      <c r="D119" s="49"/>
    </row>
    <row r="120" spans="3:4" s="37" customFormat="1" ht="12.95" customHeight="1" x14ac:dyDescent="0.2">
      <c r="C120" s="49"/>
      <c r="D120" s="49"/>
    </row>
    <row r="121" spans="3:4" s="37" customFormat="1" ht="12.95" customHeight="1" x14ac:dyDescent="0.2">
      <c r="C121" s="49"/>
      <c r="D121" s="49"/>
    </row>
    <row r="122" spans="3:4" s="37" customFormat="1" ht="12.95" customHeight="1" x14ac:dyDescent="0.2">
      <c r="C122" s="49"/>
      <c r="D122" s="49"/>
    </row>
    <row r="123" spans="3:4" s="37" customFormat="1" ht="12.95" customHeight="1" x14ac:dyDescent="0.2">
      <c r="C123" s="49"/>
      <c r="D123" s="49"/>
    </row>
    <row r="124" spans="3:4" s="37" customFormat="1" ht="12.95" customHeight="1" x14ac:dyDescent="0.2">
      <c r="C124" s="49"/>
      <c r="D124" s="49"/>
    </row>
    <row r="125" spans="3:4" s="37" customFormat="1" ht="12.95" customHeight="1" x14ac:dyDescent="0.2">
      <c r="C125" s="49"/>
      <c r="D125" s="49"/>
    </row>
    <row r="126" spans="3:4" s="37" customFormat="1" ht="12.95" customHeight="1" x14ac:dyDescent="0.2">
      <c r="C126" s="49"/>
      <c r="D126" s="49"/>
    </row>
    <row r="127" spans="3:4" s="37" customFormat="1" ht="12.95" customHeight="1" x14ac:dyDescent="0.2">
      <c r="C127" s="49"/>
      <c r="D127" s="49"/>
    </row>
    <row r="128" spans="3:4" s="37" customFormat="1" ht="12.95" customHeight="1" x14ac:dyDescent="0.2">
      <c r="C128" s="49"/>
      <c r="D128" s="49"/>
    </row>
    <row r="129" spans="3:4" s="37" customFormat="1" ht="12.95" customHeight="1" x14ac:dyDescent="0.2">
      <c r="C129" s="49"/>
      <c r="D129" s="49"/>
    </row>
    <row r="130" spans="3:4" s="37" customFormat="1" ht="12.95" customHeight="1" x14ac:dyDescent="0.2">
      <c r="C130" s="49"/>
      <c r="D130" s="49"/>
    </row>
    <row r="131" spans="3:4" s="37" customFormat="1" ht="12.95" customHeight="1" x14ac:dyDescent="0.2">
      <c r="C131" s="49"/>
      <c r="D131" s="49"/>
    </row>
    <row r="132" spans="3:4" s="37" customFormat="1" ht="12.95" customHeight="1" x14ac:dyDescent="0.2">
      <c r="C132" s="49"/>
      <c r="D132" s="49"/>
    </row>
    <row r="133" spans="3:4" s="37" customFormat="1" ht="12.95" customHeight="1" x14ac:dyDescent="0.2">
      <c r="C133" s="49"/>
      <c r="D133" s="49"/>
    </row>
    <row r="134" spans="3:4" s="37" customFormat="1" ht="12.95" customHeight="1" x14ac:dyDescent="0.2">
      <c r="C134" s="49"/>
      <c r="D134" s="49"/>
    </row>
    <row r="135" spans="3:4" s="37" customFormat="1" ht="12.95" customHeight="1" x14ac:dyDescent="0.2">
      <c r="C135" s="49"/>
      <c r="D135" s="49"/>
    </row>
    <row r="136" spans="3:4" s="37" customFormat="1" ht="12.95" customHeight="1" x14ac:dyDescent="0.2">
      <c r="C136" s="49"/>
      <c r="D136" s="49"/>
    </row>
    <row r="137" spans="3:4" s="37" customFormat="1" ht="12.95" customHeight="1" x14ac:dyDescent="0.2">
      <c r="C137" s="49"/>
      <c r="D137" s="49"/>
    </row>
    <row r="138" spans="3:4" s="37" customFormat="1" ht="12.95" customHeight="1" x14ac:dyDescent="0.2">
      <c r="C138" s="49"/>
      <c r="D138" s="49"/>
    </row>
    <row r="139" spans="3:4" s="37" customFormat="1" ht="12.95" customHeight="1" x14ac:dyDescent="0.2">
      <c r="C139" s="49"/>
      <c r="D139" s="49"/>
    </row>
    <row r="140" spans="3:4" s="37" customFormat="1" ht="12.95" customHeight="1" x14ac:dyDescent="0.2">
      <c r="C140" s="49"/>
      <c r="D140" s="49"/>
    </row>
    <row r="141" spans="3:4" s="37" customFormat="1" ht="12.95" customHeight="1" x14ac:dyDescent="0.2">
      <c r="C141" s="49"/>
      <c r="D141" s="49"/>
    </row>
    <row r="142" spans="3:4" s="37" customFormat="1" ht="12.95" customHeight="1" x14ac:dyDescent="0.2">
      <c r="C142" s="49"/>
      <c r="D142" s="49"/>
    </row>
    <row r="143" spans="3:4" s="37" customFormat="1" ht="12.95" customHeight="1" x14ac:dyDescent="0.2">
      <c r="C143" s="49"/>
      <c r="D143" s="49"/>
    </row>
    <row r="144" spans="3:4" s="37" customFormat="1" ht="12.95" customHeight="1" x14ac:dyDescent="0.2">
      <c r="C144" s="49"/>
      <c r="D144" s="49"/>
    </row>
    <row r="145" spans="3:4" s="37" customFormat="1" ht="12.95" customHeight="1" x14ac:dyDescent="0.2">
      <c r="C145" s="49"/>
      <c r="D145" s="49"/>
    </row>
    <row r="146" spans="3:4" s="37" customFormat="1" ht="12.95" customHeight="1" x14ac:dyDescent="0.2">
      <c r="C146" s="49"/>
      <c r="D146" s="49"/>
    </row>
    <row r="147" spans="3:4" s="37" customFormat="1" ht="12.95" customHeight="1" x14ac:dyDescent="0.2">
      <c r="C147" s="49"/>
      <c r="D147" s="49"/>
    </row>
    <row r="148" spans="3:4" s="37" customFormat="1" ht="12.95" customHeight="1" x14ac:dyDescent="0.2">
      <c r="C148" s="49"/>
      <c r="D148" s="49"/>
    </row>
    <row r="149" spans="3:4" s="37" customFormat="1" ht="12.95" customHeight="1" x14ac:dyDescent="0.2">
      <c r="C149" s="49"/>
      <c r="D149" s="49"/>
    </row>
    <row r="150" spans="3:4" s="37" customFormat="1" ht="12.95" customHeight="1" x14ac:dyDescent="0.2">
      <c r="C150" s="49"/>
      <c r="D150" s="49"/>
    </row>
    <row r="151" spans="3:4" s="37" customFormat="1" ht="12.95" customHeight="1" x14ac:dyDescent="0.2">
      <c r="C151" s="49"/>
      <c r="D151" s="49"/>
    </row>
    <row r="152" spans="3:4" s="37" customFormat="1" ht="12.95" customHeight="1" x14ac:dyDescent="0.2">
      <c r="C152" s="49"/>
      <c r="D152" s="49"/>
    </row>
    <row r="153" spans="3:4" s="37" customFormat="1" ht="12.95" customHeight="1" x14ac:dyDescent="0.2">
      <c r="C153" s="49"/>
      <c r="D153" s="49"/>
    </row>
    <row r="154" spans="3:4" s="37" customFormat="1" ht="12.95" customHeight="1" x14ac:dyDescent="0.2">
      <c r="C154" s="49"/>
      <c r="D154" s="49"/>
    </row>
    <row r="155" spans="3:4" s="37" customFormat="1" ht="12.95" customHeight="1" x14ac:dyDescent="0.2">
      <c r="C155" s="49"/>
      <c r="D155" s="49"/>
    </row>
    <row r="156" spans="3:4" s="37" customFormat="1" ht="12.95" customHeight="1" x14ac:dyDescent="0.2">
      <c r="C156" s="49"/>
      <c r="D156" s="49"/>
    </row>
    <row r="157" spans="3:4" s="37" customFormat="1" ht="12.95" customHeight="1" x14ac:dyDescent="0.2">
      <c r="C157" s="49"/>
      <c r="D157" s="49"/>
    </row>
    <row r="158" spans="3:4" s="37" customFormat="1" ht="12.95" customHeight="1" x14ac:dyDescent="0.2">
      <c r="C158" s="49"/>
      <c r="D158" s="49"/>
    </row>
    <row r="159" spans="3:4" s="37" customFormat="1" ht="12.95" customHeight="1" x14ac:dyDescent="0.2">
      <c r="C159" s="49"/>
      <c r="D159" s="49"/>
    </row>
    <row r="160" spans="3:4" s="37" customFormat="1" ht="12.95" customHeight="1" x14ac:dyDescent="0.2">
      <c r="C160" s="49"/>
      <c r="D160" s="49"/>
    </row>
    <row r="161" spans="3:4" s="37" customFormat="1" ht="12.95" customHeight="1" x14ac:dyDescent="0.2">
      <c r="C161" s="49"/>
      <c r="D161" s="49"/>
    </row>
    <row r="162" spans="3:4" s="37" customFormat="1" ht="12.95" customHeight="1" x14ac:dyDescent="0.2">
      <c r="C162" s="49"/>
      <c r="D162" s="49"/>
    </row>
    <row r="163" spans="3:4" s="37" customFormat="1" ht="12.95" customHeight="1" x14ac:dyDescent="0.2">
      <c r="C163" s="49"/>
      <c r="D163" s="49"/>
    </row>
    <row r="164" spans="3:4" s="37" customFormat="1" ht="12.95" customHeight="1" x14ac:dyDescent="0.2">
      <c r="C164" s="49"/>
      <c r="D164" s="49"/>
    </row>
    <row r="165" spans="3:4" s="37" customFormat="1" ht="12.95" customHeight="1" x14ac:dyDescent="0.2">
      <c r="C165" s="49"/>
      <c r="D165" s="49"/>
    </row>
    <row r="166" spans="3:4" s="37" customFormat="1" ht="12.95" customHeight="1" x14ac:dyDescent="0.2">
      <c r="C166" s="49"/>
      <c r="D166" s="49"/>
    </row>
    <row r="167" spans="3:4" s="37" customFormat="1" ht="12.95" customHeight="1" x14ac:dyDescent="0.2">
      <c r="C167" s="49"/>
      <c r="D167" s="49"/>
    </row>
    <row r="168" spans="3:4" s="37" customFormat="1" ht="12.95" customHeight="1" x14ac:dyDescent="0.2">
      <c r="C168" s="49"/>
      <c r="D168" s="49"/>
    </row>
    <row r="169" spans="3:4" s="37" customFormat="1" ht="12.95" customHeight="1" x14ac:dyDescent="0.2">
      <c r="C169" s="49"/>
      <c r="D169" s="49"/>
    </row>
    <row r="170" spans="3:4" s="37" customFormat="1" ht="12.95" customHeight="1" x14ac:dyDescent="0.2">
      <c r="C170" s="49"/>
      <c r="D170" s="49"/>
    </row>
    <row r="171" spans="3:4" s="37" customFormat="1" ht="12.95" customHeight="1" x14ac:dyDescent="0.2">
      <c r="C171" s="49"/>
      <c r="D171" s="49"/>
    </row>
    <row r="172" spans="3:4" s="37" customFormat="1" ht="12.95" customHeight="1" x14ac:dyDescent="0.2">
      <c r="C172" s="49"/>
      <c r="D172" s="49"/>
    </row>
    <row r="173" spans="3:4" s="37" customFormat="1" ht="12.95" customHeight="1" x14ac:dyDescent="0.2">
      <c r="C173" s="49"/>
      <c r="D173" s="49"/>
    </row>
    <row r="174" spans="3:4" s="37" customFormat="1" ht="12.95" customHeight="1" x14ac:dyDescent="0.2">
      <c r="C174" s="49"/>
      <c r="D174" s="49"/>
    </row>
    <row r="175" spans="3:4" s="37" customFormat="1" ht="12.95" customHeight="1" x14ac:dyDescent="0.2">
      <c r="C175" s="49"/>
      <c r="D175" s="49"/>
    </row>
    <row r="176" spans="3:4" s="37" customFormat="1" ht="12.95" customHeight="1" x14ac:dyDescent="0.2">
      <c r="C176" s="49"/>
      <c r="D176" s="49"/>
    </row>
    <row r="177" spans="3:4" s="37" customFormat="1" ht="12.95" customHeight="1" x14ac:dyDescent="0.2">
      <c r="C177" s="49"/>
      <c r="D177" s="49"/>
    </row>
    <row r="178" spans="3:4" s="37" customFormat="1" ht="12.95" customHeight="1" x14ac:dyDescent="0.2">
      <c r="C178" s="49"/>
      <c r="D178" s="49"/>
    </row>
    <row r="179" spans="3:4" s="37" customFormat="1" ht="12.95" customHeight="1" x14ac:dyDescent="0.2">
      <c r="C179" s="49"/>
      <c r="D179" s="49"/>
    </row>
    <row r="180" spans="3:4" s="37" customFormat="1" ht="12.95" customHeight="1" x14ac:dyDescent="0.2">
      <c r="C180" s="49"/>
      <c r="D180" s="49"/>
    </row>
    <row r="181" spans="3:4" s="37" customFormat="1" ht="12.95" customHeight="1" x14ac:dyDescent="0.2">
      <c r="C181" s="49"/>
      <c r="D181" s="49"/>
    </row>
    <row r="182" spans="3:4" s="37" customFormat="1" ht="12.95" customHeight="1" x14ac:dyDescent="0.2">
      <c r="C182" s="49"/>
      <c r="D182" s="49"/>
    </row>
    <row r="183" spans="3:4" s="37" customFormat="1" ht="12.95" customHeight="1" x14ac:dyDescent="0.2">
      <c r="C183" s="49"/>
      <c r="D183" s="49"/>
    </row>
    <row r="184" spans="3:4" s="37" customFormat="1" ht="12.95" customHeight="1" x14ac:dyDescent="0.2">
      <c r="C184" s="49"/>
      <c r="D184" s="49"/>
    </row>
    <row r="185" spans="3:4" s="37" customFormat="1" ht="12.95" customHeight="1" x14ac:dyDescent="0.2">
      <c r="C185" s="49"/>
      <c r="D185" s="49"/>
    </row>
    <row r="186" spans="3:4" s="37" customFormat="1" ht="12.95" customHeight="1" x14ac:dyDescent="0.2">
      <c r="C186" s="49"/>
      <c r="D186" s="49"/>
    </row>
    <row r="187" spans="3:4" s="37" customFormat="1" ht="12.95" customHeight="1" x14ac:dyDescent="0.2">
      <c r="C187" s="49"/>
      <c r="D187" s="49"/>
    </row>
    <row r="188" spans="3:4" s="37" customFormat="1" ht="12.95" customHeight="1" x14ac:dyDescent="0.2">
      <c r="C188" s="49"/>
      <c r="D188" s="49"/>
    </row>
    <row r="189" spans="3:4" s="37" customFormat="1" ht="12.95" customHeight="1" x14ac:dyDescent="0.2">
      <c r="C189" s="49"/>
      <c r="D189" s="49"/>
    </row>
    <row r="190" spans="3:4" s="37" customFormat="1" ht="12.95" customHeight="1" x14ac:dyDescent="0.2">
      <c r="C190" s="49"/>
      <c r="D190" s="49"/>
    </row>
    <row r="191" spans="3:4" s="37" customFormat="1" ht="12.95" customHeight="1" x14ac:dyDescent="0.2">
      <c r="C191" s="49"/>
      <c r="D191" s="49"/>
    </row>
    <row r="192" spans="3:4" s="37" customFormat="1" ht="12.95" customHeight="1" x14ac:dyDescent="0.2">
      <c r="C192" s="49"/>
      <c r="D192" s="49"/>
    </row>
    <row r="193" spans="3:4" s="37" customFormat="1" ht="12.95" customHeight="1" x14ac:dyDescent="0.2">
      <c r="C193" s="49"/>
      <c r="D193" s="49"/>
    </row>
    <row r="194" spans="3:4" s="37" customFormat="1" ht="12.95" customHeight="1" x14ac:dyDescent="0.2">
      <c r="C194" s="49"/>
      <c r="D194" s="49"/>
    </row>
    <row r="195" spans="3:4" s="37" customFormat="1" ht="12.95" customHeight="1" x14ac:dyDescent="0.2">
      <c r="C195" s="49"/>
      <c r="D195" s="49"/>
    </row>
    <row r="196" spans="3:4" s="37" customFormat="1" ht="12.95" customHeight="1" x14ac:dyDescent="0.2">
      <c r="C196" s="49"/>
      <c r="D196" s="49"/>
    </row>
    <row r="197" spans="3:4" s="37" customFormat="1" ht="12.95" customHeight="1" x14ac:dyDescent="0.2">
      <c r="C197" s="49"/>
      <c r="D197" s="49"/>
    </row>
    <row r="198" spans="3:4" s="37" customFormat="1" ht="12.95" customHeight="1" x14ac:dyDescent="0.2">
      <c r="C198" s="49"/>
      <c r="D198" s="49"/>
    </row>
    <row r="199" spans="3:4" s="37" customFormat="1" ht="12.95" customHeight="1" x14ac:dyDescent="0.2">
      <c r="C199" s="49"/>
      <c r="D199" s="49"/>
    </row>
    <row r="200" spans="3:4" s="37" customFormat="1" ht="12.95" customHeight="1" x14ac:dyDescent="0.2">
      <c r="C200" s="49"/>
      <c r="D200" s="49"/>
    </row>
    <row r="201" spans="3:4" s="37" customFormat="1" ht="12.95" customHeight="1" x14ac:dyDescent="0.2">
      <c r="C201" s="49"/>
      <c r="D201" s="49"/>
    </row>
    <row r="202" spans="3:4" s="37" customFormat="1" ht="12.95" customHeight="1" x14ac:dyDescent="0.2">
      <c r="C202" s="49"/>
      <c r="D202" s="49"/>
    </row>
    <row r="203" spans="3:4" s="37" customFormat="1" ht="12.95" customHeight="1" x14ac:dyDescent="0.2">
      <c r="C203" s="49"/>
      <c r="D203" s="49"/>
    </row>
    <row r="204" spans="3:4" s="37" customFormat="1" ht="12.95" customHeight="1" x14ac:dyDescent="0.2">
      <c r="C204" s="49"/>
      <c r="D204" s="49"/>
    </row>
    <row r="205" spans="3:4" s="37" customFormat="1" ht="12.95" customHeight="1" x14ac:dyDescent="0.2">
      <c r="C205" s="49"/>
      <c r="D205" s="49"/>
    </row>
    <row r="206" spans="3:4" s="37" customFormat="1" ht="12.95" customHeight="1" x14ac:dyDescent="0.2">
      <c r="C206" s="49"/>
      <c r="D206" s="49"/>
    </row>
    <row r="207" spans="3:4" s="37" customFormat="1" ht="12.95" customHeight="1" x14ac:dyDescent="0.2">
      <c r="C207" s="49"/>
      <c r="D207" s="49"/>
    </row>
    <row r="208" spans="3:4" s="37" customFormat="1" ht="12.95" customHeight="1" x14ac:dyDescent="0.2">
      <c r="C208" s="49"/>
      <c r="D208" s="49"/>
    </row>
    <row r="209" spans="3:4" s="37" customFormat="1" ht="12.95" customHeight="1" x14ac:dyDescent="0.2">
      <c r="C209" s="49"/>
      <c r="D209" s="49"/>
    </row>
    <row r="210" spans="3:4" s="37" customFormat="1" ht="12.95" customHeight="1" x14ac:dyDescent="0.2">
      <c r="C210" s="49"/>
      <c r="D210" s="49"/>
    </row>
    <row r="211" spans="3:4" s="37" customFormat="1" ht="12.95" customHeight="1" x14ac:dyDescent="0.2">
      <c r="C211" s="49"/>
      <c r="D211" s="49"/>
    </row>
    <row r="212" spans="3:4" s="37" customFormat="1" ht="12.95" customHeight="1" x14ac:dyDescent="0.2">
      <c r="C212" s="49"/>
      <c r="D212" s="49"/>
    </row>
    <row r="213" spans="3:4" s="37" customFormat="1" ht="12.95" customHeight="1" x14ac:dyDescent="0.2">
      <c r="C213" s="49"/>
      <c r="D213" s="49"/>
    </row>
    <row r="214" spans="3:4" s="37" customFormat="1" ht="12.95" customHeight="1" x14ac:dyDescent="0.2">
      <c r="C214" s="49"/>
      <c r="D214" s="49"/>
    </row>
    <row r="215" spans="3:4" s="37" customFormat="1" ht="12.95" customHeight="1" x14ac:dyDescent="0.2">
      <c r="C215" s="49"/>
      <c r="D215" s="49"/>
    </row>
    <row r="216" spans="3:4" s="37" customFormat="1" ht="12.95" customHeight="1" x14ac:dyDescent="0.2">
      <c r="C216" s="49"/>
      <c r="D216" s="49"/>
    </row>
    <row r="217" spans="3:4" s="37" customFormat="1" ht="12.95" customHeight="1" x14ac:dyDescent="0.2">
      <c r="C217" s="49"/>
      <c r="D217" s="49"/>
    </row>
    <row r="218" spans="3:4" s="37" customFormat="1" ht="12.95" customHeight="1" x14ac:dyDescent="0.2">
      <c r="C218" s="49"/>
      <c r="D218" s="49"/>
    </row>
    <row r="219" spans="3:4" s="37" customFormat="1" ht="12.95" customHeight="1" x14ac:dyDescent="0.2">
      <c r="C219" s="49"/>
      <c r="D219" s="49"/>
    </row>
    <row r="220" spans="3:4" s="37" customFormat="1" ht="12.95" customHeight="1" x14ac:dyDescent="0.2">
      <c r="C220" s="49"/>
      <c r="D220" s="49"/>
    </row>
    <row r="221" spans="3:4" s="37" customFormat="1" ht="12.95" customHeight="1" x14ac:dyDescent="0.2">
      <c r="C221" s="49"/>
      <c r="D221" s="49"/>
    </row>
    <row r="222" spans="3:4" s="37" customFormat="1" ht="12.95" customHeight="1" x14ac:dyDescent="0.2">
      <c r="C222" s="49"/>
      <c r="D222" s="49"/>
    </row>
    <row r="223" spans="3:4" s="37" customFormat="1" ht="12.95" customHeight="1" x14ac:dyDescent="0.2">
      <c r="C223" s="49"/>
      <c r="D223" s="49"/>
    </row>
    <row r="224" spans="3:4" s="37" customFormat="1" ht="12.95" customHeight="1" x14ac:dyDescent="0.2">
      <c r="C224" s="49"/>
      <c r="D224" s="49"/>
    </row>
    <row r="225" spans="3:4" s="37" customFormat="1" ht="12.95" customHeight="1" x14ac:dyDescent="0.2">
      <c r="C225" s="49"/>
      <c r="D225" s="49"/>
    </row>
    <row r="226" spans="3:4" s="37" customFormat="1" ht="12.95" customHeight="1" x14ac:dyDescent="0.2">
      <c r="C226" s="49"/>
      <c r="D226" s="49"/>
    </row>
    <row r="227" spans="3:4" s="37" customFormat="1" ht="12.95" customHeight="1" x14ac:dyDescent="0.2">
      <c r="C227" s="49"/>
      <c r="D227" s="49"/>
    </row>
    <row r="228" spans="3:4" s="37" customFormat="1" ht="12.95" customHeight="1" x14ac:dyDescent="0.2">
      <c r="C228" s="49"/>
      <c r="D228" s="49"/>
    </row>
    <row r="229" spans="3:4" s="37" customFormat="1" ht="12.95" customHeight="1" x14ac:dyDescent="0.2">
      <c r="C229" s="49"/>
      <c r="D229" s="49"/>
    </row>
    <row r="230" spans="3:4" s="37" customFormat="1" ht="12.95" customHeight="1" x14ac:dyDescent="0.2">
      <c r="C230" s="49"/>
      <c r="D230" s="49"/>
    </row>
    <row r="231" spans="3:4" s="37" customFormat="1" ht="12.95" customHeight="1" x14ac:dyDescent="0.2">
      <c r="C231" s="49"/>
      <c r="D231" s="49"/>
    </row>
    <row r="232" spans="3:4" s="37" customFormat="1" ht="12.95" customHeight="1" x14ac:dyDescent="0.2">
      <c r="C232" s="49"/>
      <c r="D232" s="49"/>
    </row>
    <row r="233" spans="3:4" s="37" customFormat="1" ht="12.95" customHeight="1" x14ac:dyDescent="0.2">
      <c r="C233" s="49"/>
      <c r="D233" s="49"/>
    </row>
    <row r="234" spans="3:4" s="37" customFormat="1" ht="12.95" customHeight="1" x14ac:dyDescent="0.2">
      <c r="C234" s="49"/>
      <c r="D234" s="49"/>
    </row>
    <row r="235" spans="3:4" s="37" customFormat="1" ht="12.95" customHeight="1" x14ac:dyDescent="0.2">
      <c r="C235" s="49"/>
      <c r="D235" s="49"/>
    </row>
    <row r="236" spans="3:4" s="37" customFormat="1" ht="12.95" customHeight="1" x14ac:dyDescent="0.2">
      <c r="C236" s="49"/>
      <c r="D236" s="49"/>
    </row>
    <row r="237" spans="3:4" s="37" customFormat="1" ht="12.95" customHeight="1" x14ac:dyDescent="0.2">
      <c r="C237" s="49"/>
      <c r="D237" s="49"/>
    </row>
    <row r="238" spans="3:4" s="37" customFormat="1" ht="12.95" customHeight="1" x14ac:dyDescent="0.2">
      <c r="C238" s="49"/>
      <c r="D238" s="49"/>
    </row>
    <row r="239" spans="3:4" s="37" customFormat="1" ht="12.95" customHeight="1" x14ac:dyDescent="0.2">
      <c r="C239" s="49"/>
      <c r="D239" s="49"/>
    </row>
    <row r="240" spans="3:4" s="37" customFormat="1" ht="12.95" customHeight="1" x14ac:dyDescent="0.2">
      <c r="C240" s="49"/>
      <c r="D240" s="49"/>
    </row>
    <row r="241" spans="3:4" s="37" customFormat="1" ht="12.95" customHeight="1" x14ac:dyDescent="0.2">
      <c r="C241" s="49"/>
      <c r="D241" s="49"/>
    </row>
    <row r="242" spans="3:4" s="37" customFormat="1" ht="12.95" customHeight="1" x14ac:dyDescent="0.2">
      <c r="C242" s="49"/>
      <c r="D242" s="49"/>
    </row>
    <row r="243" spans="3:4" s="37" customFormat="1" ht="12.95" customHeight="1" x14ac:dyDescent="0.2">
      <c r="C243" s="49"/>
      <c r="D243" s="49"/>
    </row>
    <row r="244" spans="3:4" s="37" customFormat="1" ht="12.95" customHeight="1" x14ac:dyDescent="0.2">
      <c r="C244" s="49"/>
      <c r="D244" s="49"/>
    </row>
    <row r="245" spans="3:4" s="37" customFormat="1" ht="12.95" customHeight="1" x14ac:dyDescent="0.2">
      <c r="C245" s="49"/>
      <c r="D245" s="49"/>
    </row>
    <row r="246" spans="3:4" s="37" customFormat="1" ht="12.95" customHeight="1" x14ac:dyDescent="0.2">
      <c r="C246" s="49"/>
      <c r="D246" s="49"/>
    </row>
    <row r="247" spans="3:4" s="37" customFormat="1" ht="12.95" customHeight="1" x14ac:dyDescent="0.2">
      <c r="C247" s="49"/>
      <c r="D247" s="49"/>
    </row>
    <row r="248" spans="3:4" s="37" customFormat="1" ht="12.95" customHeight="1" x14ac:dyDescent="0.2">
      <c r="C248" s="49"/>
      <c r="D248" s="49"/>
    </row>
    <row r="249" spans="3:4" s="37" customFormat="1" ht="12.95" customHeight="1" x14ac:dyDescent="0.2">
      <c r="C249" s="49"/>
      <c r="D249" s="49"/>
    </row>
    <row r="250" spans="3:4" s="37" customFormat="1" ht="12.95" customHeight="1" x14ac:dyDescent="0.2">
      <c r="C250" s="49"/>
      <c r="D250" s="49"/>
    </row>
    <row r="251" spans="3:4" s="37" customFormat="1" ht="12.95" customHeight="1" x14ac:dyDescent="0.2">
      <c r="C251" s="49"/>
      <c r="D251" s="49"/>
    </row>
    <row r="252" spans="3:4" s="37" customFormat="1" ht="12.95" customHeight="1" x14ac:dyDescent="0.2">
      <c r="C252" s="49"/>
      <c r="D252" s="49"/>
    </row>
    <row r="253" spans="3:4" s="37" customFormat="1" ht="12.95" customHeight="1" x14ac:dyDescent="0.2">
      <c r="C253" s="49"/>
      <c r="D253" s="49"/>
    </row>
    <row r="254" spans="3:4" s="37" customFormat="1" ht="12.95" customHeight="1" x14ac:dyDescent="0.2">
      <c r="C254" s="49"/>
      <c r="D254" s="49"/>
    </row>
    <row r="255" spans="3:4" s="37" customFormat="1" ht="12.95" customHeight="1" x14ac:dyDescent="0.2">
      <c r="C255" s="49"/>
      <c r="D255" s="49"/>
    </row>
    <row r="256" spans="3:4" s="37" customFormat="1" ht="12.95" customHeight="1" x14ac:dyDescent="0.2">
      <c r="C256" s="49"/>
      <c r="D256" s="49"/>
    </row>
    <row r="257" spans="3:4" s="37" customFormat="1" ht="12.95" customHeight="1" x14ac:dyDescent="0.2">
      <c r="C257" s="49"/>
      <c r="D257" s="49"/>
    </row>
    <row r="258" spans="3:4" s="37" customFormat="1" ht="12.95" customHeight="1" x14ac:dyDescent="0.2">
      <c r="C258" s="49"/>
      <c r="D258" s="49"/>
    </row>
    <row r="259" spans="3:4" s="37" customFormat="1" ht="12.95" customHeight="1" x14ac:dyDescent="0.2">
      <c r="C259" s="49"/>
      <c r="D259" s="49"/>
    </row>
    <row r="260" spans="3:4" s="37" customFormat="1" ht="12.95" customHeight="1" x14ac:dyDescent="0.2">
      <c r="C260" s="49"/>
      <c r="D260" s="49"/>
    </row>
    <row r="261" spans="3:4" s="37" customFormat="1" ht="12.95" customHeight="1" x14ac:dyDescent="0.2">
      <c r="C261" s="49"/>
      <c r="D261" s="49"/>
    </row>
    <row r="262" spans="3:4" s="37" customFormat="1" ht="12.95" customHeight="1" x14ac:dyDescent="0.2">
      <c r="C262" s="49"/>
      <c r="D262" s="49"/>
    </row>
    <row r="263" spans="3:4" s="37" customFormat="1" ht="12.95" customHeight="1" x14ac:dyDescent="0.2">
      <c r="C263" s="49"/>
      <c r="D263" s="49"/>
    </row>
    <row r="264" spans="3:4" s="37" customFormat="1" ht="12.95" customHeight="1" x14ac:dyDescent="0.2">
      <c r="C264" s="49"/>
      <c r="D264" s="49"/>
    </row>
    <row r="265" spans="3:4" s="37" customFormat="1" ht="12.95" customHeight="1" x14ac:dyDescent="0.2">
      <c r="C265" s="49"/>
      <c r="D265" s="49"/>
    </row>
    <row r="266" spans="3:4" s="37" customFormat="1" ht="12.95" customHeight="1" x14ac:dyDescent="0.2">
      <c r="C266" s="49"/>
      <c r="D266" s="49"/>
    </row>
    <row r="267" spans="3:4" s="37" customFormat="1" ht="12.95" customHeight="1" x14ac:dyDescent="0.2">
      <c r="C267" s="49"/>
      <c r="D267" s="49"/>
    </row>
    <row r="268" spans="3:4" s="37" customFormat="1" ht="12.95" customHeight="1" x14ac:dyDescent="0.2">
      <c r="C268" s="49"/>
      <c r="D268" s="49"/>
    </row>
    <row r="269" spans="3:4" s="37" customFormat="1" ht="12.95" customHeight="1" x14ac:dyDescent="0.2">
      <c r="C269" s="49"/>
      <c r="D269" s="49"/>
    </row>
    <row r="270" spans="3:4" s="37" customFormat="1" ht="12.95" customHeight="1" x14ac:dyDescent="0.2">
      <c r="C270" s="49"/>
      <c r="D270" s="49"/>
    </row>
    <row r="271" spans="3:4" s="37" customFormat="1" ht="12.95" customHeight="1" x14ac:dyDescent="0.2">
      <c r="C271" s="49"/>
      <c r="D271" s="49"/>
    </row>
    <row r="272" spans="3:4" s="37" customFormat="1" ht="12.95" customHeight="1" x14ac:dyDescent="0.2">
      <c r="C272" s="49"/>
      <c r="D272" s="49"/>
    </row>
    <row r="273" spans="3:4" s="37" customFormat="1" ht="12.95" customHeight="1" x14ac:dyDescent="0.2">
      <c r="C273" s="49"/>
      <c r="D273" s="49"/>
    </row>
    <row r="274" spans="3:4" s="37" customFormat="1" ht="12.95" customHeight="1" x14ac:dyDescent="0.2">
      <c r="C274" s="49"/>
      <c r="D274" s="49"/>
    </row>
    <row r="275" spans="3:4" s="37" customFormat="1" ht="12.95" customHeight="1" x14ac:dyDescent="0.2">
      <c r="C275" s="49"/>
      <c r="D275" s="49"/>
    </row>
    <row r="276" spans="3:4" s="37" customFormat="1" ht="12.95" customHeight="1" x14ac:dyDescent="0.2">
      <c r="C276" s="49"/>
      <c r="D276" s="49"/>
    </row>
    <row r="277" spans="3:4" s="37" customFormat="1" ht="12.95" customHeight="1" x14ac:dyDescent="0.2">
      <c r="C277" s="49"/>
      <c r="D277" s="49"/>
    </row>
    <row r="278" spans="3:4" s="37" customFormat="1" ht="12.95" customHeight="1" x14ac:dyDescent="0.2">
      <c r="C278" s="49"/>
      <c r="D278" s="49"/>
    </row>
    <row r="279" spans="3:4" s="37" customFormat="1" ht="12.95" customHeight="1" x14ac:dyDescent="0.2">
      <c r="C279" s="49"/>
      <c r="D279" s="49"/>
    </row>
    <row r="280" spans="3:4" s="37" customFormat="1" ht="12.95" customHeight="1" x14ac:dyDescent="0.2">
      <c r="C280" s="49"/>
      <c r="D280" s="49"/>
    </row>
    <row r="281" spans="3:4" s="37" customFormat="1" ht="12.95" customHeight="1" x14ac:dyDescent="0.2">
      <c r="C281" s="49"/>
      <c r="D281" s="49"/>
    </row>
    <row r="282" spans="3:4" s="37" customFormat="1" ht="12.95" customHeight="1" x14ac:dyDescent="0.2">
      <c r="C282" s="49"/>
      <c r="D282" s="49"/>
    </row>
    <row r="283" spans="3:4" s="37" customFormat="1" ht="12.95" customHeight="1" x14ac:dyDescent="0.2">
      <c r="C283" s="49"/>
      <c r="D283" s="49"/>
    </row>
    <row r="284" spans="3:4" s="37" customFormat="1" ht="12.95" customHeight="1" x14ac:dyDescent="0.2">
      <c r="C284" s="49"/>
      <c r="D284" s="49"/>
    </row>
    <row r="285" spans="3:4" s="37" customFormat="1" ht="12.95" customHeight="1" x14ac:dyDescent="0.2">
      <c r="C285" s="49"/>
      <c r="D285" s="49"/>
    </row>
    <row r="286" spans="3:4" s="37" customFormat="1" ht="12.95" customHeight="1" x14ac:dyDescent="0.2">
      <c r="C286" s="49"/>
      <c r="D286" s="49"/>
    </row>
    <row r="287" spans="3:4" s="37" customFormat="1" ht="12.95" customHeight="1" x14ac:dyDescent="0.2">
      <c r="C287" s="49"/>
      <c r="D287" s="49"/>
    </row>
    <row r="288" spans="3:4" s="37" customFormat="1" ht="12.95" customHeight="1" x14ac:dyDescent="0.2">
      <c r="C288" s="49"/>
      <c r="D288" s="49"/>
    </row>
    <row r="289" spans="3:4" s="37" customFormat="1" ht="12.95" customHeight="1" x14ac:dyDescent="0.2">
      <c r="C289" s="49"/>
      <c r="D289" s="49"/>
    </row>
    <row r="290" spans="3:4" s="37" customFormat="1" ht="12.95" customHeight="1" x14ac:dyDescent="0.2">
      <c r="C290" s="49"/>
      <c r="D290" s="49"/>
    </row>
    <row r="291" spans="3:4" s="37" customFormat="1" ht="12.95" customHeight="1" x14ac:dyDescent="0.2">
      <c r="C291" s="49"/>
      <c r="D291" s="49"/>
    </row>
    <row r="292" spans="3:4" s="37" customFormat="1" ht="12.95" customHeight="1" x14ac:dyDescent="0.2">
      <c r="C292" s="49"/>
      <c r="D292" s="49"/>
    </row>
    <row r="293" spans="3:4" s="37" customFormat="1" ht="12.95" customHeight="1" x14ac:dyDescent="0.2">
      <c r="C293" s="49"/>
      <c r="D293" s="49"/>
    </row>
    <row r="294" spans="3:4" s="37" customFormat="1" ht="12.95" customHeight="1" x14ac:dyDescent="0.2">
      <c r="C294" s="49"/>
      <c r="D294" s="49"/>
    </row>
    <row r="295" spans="3:4" s="37" customFormat="1" ht="12.95" customHeight="1" x14ac:dyDescent="0.2">
      <c r="C295" s="49"/>
      <c r="D295" s="49"/>
    </row>
    <row r="296" spans="3:4" s="37" customFormat="1" ht="12.95" customHeight="1" x14ac:dyDescent="0.2">
      <c r="C296" s="49"/>
      <c r="D296" s="49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</sheetData>
  <sortState xmlns:xlrd2="http://schemas.microsoft.com/office/spreadsheetml/2017/richdata2" ref="A21:R29">
    <sortCondition ref="C21:C29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2025-01-14T04:15:21Z</dcterms:modified>
</cp:coreProperties>
</file>