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B72F5BF-3077-4BD3-AB15-B5E606B244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9" i="1" l="1"/>
  <c r="F29" i="1" s="1"/>
  <c r="G29" i="1" s="1"/>
  <c r="I29" i="1" s="1"/>
  <c r="Q29" i="1"/>
  <c r="E21" i="1"/>
  <c r="F21" i="1" s="1"/>
  <c r="G21" i="1" s="1"/>
  <c r="H21" i="1" s="1"/>
  <c r="Q21" i="1"/>
  <c r="F14" i="1"/>
  <c r="E23" i="1"/>
  <c r="F23" i="1" s="1"/>
  <c r="G23" i="1" s="1"/>
  <c r="I23" i="1" s="1"/>
  <c r="E24" i="1"/>
  <c r="F24" i="1" s="1"/>
  <c r="G24" i="1" s="1"/>
  <c r="I24" i="1" s="1"/>
  <c r="E25" i="1"/>
  <c r="F25" i="1" s="1"/>
  <c r="G25" i="1" s="1"/>
  <c r="I25" i="1" s="1"/>
  <c r="E26" i="1"/>
  <c r="F26" i="1" s="1"/>
  <c r="G26" i="1" s="1"/>
  <c r="I26" i="1" s="1"/>
  <c r="E27" i="1"/>
  <c r="F27" i="1" s="1"/>
  <c r="G27" i="1" s="1"/>
  <c r="I27" i="1" s="1"/>
  <c r="E28" i="1"/>
  <c r="F28" i="1" s="1"/>
  <c r="G28" i="1" s="1"/>
  <c r="I28" i="1" s="1"/>
  <c r="Q23" i="1"/>
  <c r="Q24" i="1"/>
  <c r="Q25" i="1"/>
  <c r="Q26" i="1"/>
  <c r="Q27" i="1"/>
  <c r="Q28" i="1"/>
  <c r="H20" i="1"/>
  <c r="G11" i="1"/>
  <c r="F11" i="1"/>
  <c r="E22" i="1"/>
  <c r="F22" i="1" s="1"/>
  <c r="G22" i="1" s="1"/>
  <c r="I22" i="1" s="1"/>
  <c r="C17" i="1"/>
  <c r="Q22" i="1"/>
  <c r="C11" i="1"/>
  <c r="F15" i="1" l="1"/>
  <c r="C12" i="1"/>
  <c r="O29" i="1" l="1"/>
  <c r="O21" i="1"/>
  <c r="C16" i="1"/>
  <c r="D18" i="1" s="1"/>
  <c r="O28" i="1"/>
  <c r="O23" i="1"/>
  <c r="O26" i="1"/>
  <c r="O22" i="1"/>
  <c r="O25" i="1"/>
  <c r="C15" i="1"/>
  <c r="O27" i="1"/>
  <c r="O24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<sst xmlns="http://schemas.openxmlformats.org/spreadsheetml/2006/main" count="71" uniqueCount="55">
  <si>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</si>
  <si>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</si>
  <si>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</si>
  <si>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</si>
  <si>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</si>
  <si>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</si>
  <si>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</si>
  <si>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</si>
  <si>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</si>
  <si>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</si>
  <si>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</si>
  <si>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</si>
  <si>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</si>
  <si>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</si>
  <si>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</si>
  <si>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</si>
  <si>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</si>
  <si>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</si>
  <si>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</si>
  <si>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</si>
  <si>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</si>
  <si>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</si>
  <si>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</si>
  <si>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</si>
  <si>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</si>
  <si>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</si>
  <si>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</si>
  <si>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</si>
  <si>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</si>
  <si>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</si>
  <si>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</si>
  <si>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</si>
  <si>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</si>
  <si>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</si>
  <si>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</si>
  <si>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</si>
  <si>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</si>
  <si>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</si>
  <si>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</si>
  <si>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 Pup</t>
  </si>
  <si>
    <t>V Pup / GSC 8143-3239</t>
  </si>
  <si>
    <t>EB/SD</t>
  </si>
  <si>
    <t>G8143-3239</t>
  </si>
  <si>
    <t>Kreiner</t>
  </si>
  <si>
    <t>OEJV 0160</t>
  </si>
  <si>
    <t>II</t>
  </si>
  <si>
    <t>I</t>
  </si>
  <si>
    <t>CCD</t>
  </si>
  <si>
    <t>JBAV 96</t>
  </si>
  <si>
    <t xml:space="preserve">Mag </t>
  </si>
  <si>
    <t>Next ToM-P</t>
  </si>
  <si>
    <t>Next ToM-S</t>
  </si>
  <si>
    <t>4.35-4.92</t>
  </si>
  <si>
    <t>VSX</t>
  </si>
  <si>
    <t>Old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</si>
</sst>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165" fontId="16" fillId="0" borderId="0" xfId="0" applyNumberFormat="1" applyFont="1" applyAlignment="1" applyProtection="1">
      <alignment horizontal="left" vertical="center" wrapText="1"/>
      <protection locked="0"/>
    </xf>
    <xf numFmtId="0" fontId="0" fillId="0" borderId="5" xfId="0" applyBorder="1" applyAlignment="1">
      <alignment vertical="center"/>
    </xf>
    <xf numFmtId="0" fontId="17" fillId="0" borderId="8" xfId="0" applyFont="1" applyBorder="1" applyAlignment="1">
      <alignment horizontal="right" vertical="center"/>
    </xf>
    <xf numFmtId="22" fontId="17" fillId="0" borderId="8" xfId="0" applyNumberFormat="1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  <xf numFmtId="22" fontId="18" fillId="0" borderId="11" xfId="0" applyNumberFormat="1" applyFont="1" applyBorder="1" applyAlignment="1">
      <alignment horizontal="right" vertical="center"/>
    </xf>
    <xf numFmtId="0" fontId="15" fillId="2" borderId="7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15" fillId="0" borderId="6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 Pup - O-C Diagr.</a:t>
            </a:r>
          </a:p>
        </c:rich>
      </c:tx>
      <c:layout>
        <c:manualLayout>
          <c:xMode val="edge"/>
          <c:yMode val="edge"/>
          <c:x val="0.3939849624060150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4.0000000000000001E-3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4904</c:v>
                </c:pt>
                <c:pt idx="2">
                  <c:v>7307.5</c:v>
                </c:pt>
                <c:pt idx="3">
                  <c:v>7307.5</c:v>
                </c:pt>
                <c:pt idx="4">
                  <c:v>7307.5</c:v>
                </c:pt>
                <c:pt idx="5">
                  <c:v>7309</c:v>
                </c:pt>
                <c:pt idx="6">
                  <c:v>7309</c:v>
                </c:pt>
                <c:pt idx="7">
                  <c:v>7309</c:v>
                </c:pt>
                <c:pt idx="8">
                  <c:v>10308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EE-447B-A7CF-2385823745F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4904</c:v>
                </c:pt>
                <c:pt idx="2">
                  <c:v>7307.5</c:v>
                </c:pt>
                <c:pt idx="3">
                  <c:v>7307.5</c:v>
                </c:pt>
                <c:pt idx="4">
                  <c:v>7307.5</c:v>
                </c:pt>
                <c:pt idx="5">
                  <c:v>7309</c:v>
                </c:pt>
                <c:pt idx="6">
                  <c:v>7309</c:v>
                </c:pt>
                <c:pt idx="7">
                  <c:v>7309</c:v>
                </c:pt>
                <c:pt idx="8">
                  <c:v>10308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3.3230000000912696E-2</c:v>
                </c:pt>
                <c:pt idx="2">
                  <c:v>4.4212499997229315E-2</c:v>
                </c:pt>
                <c:pt idx="3">
                  <c:v>4.4902499997988343E-2</c:v>
                </c:pt>
                <c:pt idx="4">
                  <c:v>4.6912500001781154E-2</c:v>
                </c:pt>
                <c:pt idx="5">
                  <c:v>4.5934999994642567E-2</c:v>
                </c:pt>
                <c:pt idx="6">
                  <c:v>4.6654999991005752E-2</c:v>
                </c:pt>
                <c:pt idx="7">
                  <c:v>4.6934999991208315E-2</c:v>
                </c:pt>
                <c:pt idx="8">
                  <c:v>0.12128999989363365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EE-447B-A7CF-2385823745F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4904</c:v>
                </c:pt>
                <c:pt idx="2">
                  <c:v>7307.5</c:v>
                </c:pt>
                <c:pt idx="3">
                  <c:v>7307.5</c:v>
                </c:pt>
                <c:pt idx="4">
                  <c:v>7307.5</c:v>
                </c:pt>
                <c:pt idx="5">
                  <c:v>7309</c:v>
                </c:pt>
                <c:pt idx="6">
                  <c:v>7309</c:v>
                </c:pt>
                <c:pt idx="7">
                  <c:v>7309</c:v>
                </c:pt>
                <c:pt idx="8">
                  <c:v>10308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EE-447B-A7CF-2385823745F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4904</c:v>
                </c:pt>
                <c:pt idx="2">
                  <c:v>7307.5</c:v>
                </c:pt>
                <c:pt idx="3">
                  <c:v>7307.5</c:v>
                </c:pt>
                <c:pt idx="4">
                  <c:v>7307.5</c:v>
                </c:pt>
                <c:pt idx="5">
                  <c:v>7309</c:v>
                </c:pt>
                <c:pt idx="6">
                  <c:v>7309</c:v>
                </c:pt>
                <c:pt idx="7">
                  <c:v>7309</c:v>
                </c:pt>
                <c:pt idx="8">
                  <c:v>10308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9EE-447B-A7CF-2385823745F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4904</c:v>
                </c:pt>
                <c:pt idx="2">
                  <c:v>7307.5</c:v>
                </c:pt>
                <c:pt idx="3">
                  <c:v>7307.5</c:v>
                </c:pt>
                <c:pt idx="4">
                  <c:v>7307.5</c:v>
                </c:pt>
                <c:pt idx="5">
                  <c:v>7309</c:v>
                </c:pt>
                <c:pt idx="6">
                  <c:v>7309</c:v>
                </c:pt>
                <c:pt idx="7">
                  <c:v>7309</c:v>
                </c:pt>
                <c:pt idx="8">
                  <c:v>10308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EE-447B-A7CF-2385823745F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4904</c:v>
                </c:pt>
                <c:pt idx="2">
                  <c:v>7307.5</c:v>
                </c:pt>
                <c:pt idx="3">
                  <c:v>7307.5</c:v>
                </c:pt>
                <c:pt idx="4">
                  <c:v>7307.5</c:v>
                </c:pt>
                <c:pt idx="5">
                  <c:v>7309</c:v>
                </c:pt>
                <c:pt idx="6">
                  <c:v>7309</c:v>
                </c:pt>
                <c:pt idx="7">
                  <c:v>7309</c:v>
                </c:pt>
                <c:pt idx="8">
                  <c:v>10308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9EE-447B-A7CF-2385823745F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4904</c:v>
                </c:pt>
                <c:pt idx="2">
                  <c:v>7307.5</c:v>
                </c:pt>
                <c:pt idx="3">
                  <c:v>7307.5</c:v>
                </c:pt>
                <c:pt idx="4">
                  <c:v>7307.5</c:v>
                </c:pt>
                <c:pt idx="5">
                  <c:v>7309</c:v>
                </c:pt>
                <c:pt idx="6">
                  <c:v>7309</c:v>
                </c:pt>
                <c:pt idx="7">
                  <c:v>7309</c:v>
                </c:pt>
                <c:pt idx="8">
                  <c:v>10308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9EE-447B-A7CF-2385823745F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4904</c:v>
                </c:pt>
                <c:pt idx="2">
                  <c:v>7307.5</c:v>
                </c:pt>
                <c:pt idx="3">
                  <c:v>7307.5</c:v>
                </c:pt>
                <c:pt idx="4">
                  <c:v>7307.5</c:v>
                </c:pt>
                <c:pt idx="5">
                  <c:v>7309</c:v>
                </c:pt>
                <c:pt idx="6">
                  <c:v>7309</c:v>
                </c:pt>
                <c:pt idx="7">
                  <c:v>7309</c:v>
                </c:pt>
                <c:pt idx="8">
                  <c:v>10308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-1.5023017453974205E-2</c:v>
                </c:pt>
                <c:pt idx="1">
                  <c:v>3.1913335969207528E-2</c:v>
                </c:pt>
                <c:pt idx="2">
                  <c:v>5.4917317505222468E-2</c:v>
                </c:pt>
                <c:pt idx="3">
                  <c:v>5.4917317505222468E-2</c:v>
                </c:pt>
                <c:pt idx="4">
                  <c:v>5.4917317505222468E-2</c:v>
                </c:pt>
                <c:pt idx="5">
                  <c:v>5.4931674057044411E-2</c:v>
                </c:pt>
                <c:pt idx="6">
                  <c:v>5.4931674057044411E-2</c:v>
                </c:pt>
                <c:pt idx="7">
                  <c:v>5.4931674057044411E-2</c:v>
                </c:pt>
                <c:pt idx="8">
                  <c:v>8.3635206666367826E-2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9EE-447B-A7CF-2385823745F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4904</c:v>
                </c:pt>
                <c:pt idx="2">
                  <c:v>7307.5</c:v>
                </c:pt>
                <c:pt idx="3">
                  <c:v>7307.5</c:v>
                </c:pt>
                <c:pt idx="4">
                  <c:v>7307.5</c:v>
                </c:pt>
                <c:pt idx="5">
                  <c:v>7309</c:v>
                </c:pt>
                <c:pt idx="6">
                  <c:v>7309</c:v>
                </c:pt>
                <c:pt idx="7">
                  <c:v>7309</c:v>
                </c:pt>
                <c:pt idx="8">
                  <c:v>10308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9EE-447B-A7CF-238582374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4382520"/>
        <c:axId val="1"/>
      </c:scatterChart>
      <c:valAx>
        <c:axId val="784382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43825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699248120300752"/>
          <c:y val="0.92375366568914952"/>
          <c:w val="0.7578947368421052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17</xdr:col>
      <xdr:colOff>200025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3722418-87CC-3B9A-921F-D978A7D936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G33" sqref="G33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7109375" customWidth="1"/>
    <col min="6" max="6" width="15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s="3" customFormat="1" ht="12.95" customHeight="1" x14ac:dyDescent="0.2">
      <c r="A2" s="3" t="s">
        <v>24</v>
      </c>
      <c r="B2" s="3" t="s">
        <v>41</v>
      </c>
      <c r="C2" s="4"/>
      <c r="D2" s="4"/>
      <c r="E2" s="3" t="s">
        <v>39</v>
      </c>
      <c r="F2" s="3" t="s">
        <v>42</v>
      </c>
    </row>
    <row r="3" spans="1:7" s="3" customFormat="1" ht="12.95" customHeight="1" thickBot="1" x14ac:dyDescent="0.25"/>
    <row r="4" spans="1:7" s="3" customFormat="1" ht="12.95" customHeight="1" thickTop="1" thickBot="1" x14ac:dyDescent="0.25">
      <c r="A4" s="5" t="s">
        <v>0</v>
      </c>
      <c r="C4" s="6" t="s">
        <v>38</v>
      </c>
      <c r="D4" s="7" t="s">
        <v>38</v>
      </c>
    </row>
    <row r="5" spans="1:7" s="3" customFormat="1" ht="12.95" customHeight="1" x14ac:dyDescent="0.2"/>
    <row r="6" spans="1:7" s="3" customFormat="1" ht="12.95" customHeight="1" x14ac:dyDescent="0.2">
      <c r="A6" s="5" t="s">
        <v>1</v>
      </c>
      <c r="E6" s="49" t="s">
        <v>54</v>
      </c>
      <c r="F6" s="44"/>
    </row>
    <row r="7" spans="1:7" s="3" customFormat="1" ht="12.95" customHeight="1" x14ac:dyDescent="0.2">
      <c r="A7" s="3" t="s">
        <v>2</v>
      </c>
      <c r="C7" s="29">
        <v>45367.606330000002</v>
      </c>
      <c r="D7" s="9" t="s">
        <v>53</v>
      </c>
      <c r="E7" s="45">
        <v>52500.434000000001</v>
      </c>
      <c r="F7" s="46" t="s">
        <v>43</v>
      </c>
    </row>
    <row r="8" spans="1:7" s="3" customFormat="1" ht="12.95" customHeight="1" x14ac:dyDescent="0.2">
      <c r="A8" s="3" t="s">
        <v>3</v>
      </c>
      <c r="C8" s="29">
        <v>1.454485</v>
      </c>
      <c r="D8" s="9" t="s">
        <v>53</v>
      </c>
      <c r="E8" s="47">
        <v>1.4544900000000001</v>
      </c>
      <c r="F8" s="48" t="s">
        <v>43</v>
      </c>
    </row>
    <row r="9" spans="1:7" s="3" customFormat="1" ht="12.95" customHeight="1" x14ac:dyDescent="0.2">
      <c r="A9" s="10" t="s">
        <v>30</v>
      </c>
      <c r="C9" s="11">
        <v>-9.5</v>
      </c>
      <c r="D9" s="3" t="s">
        <v>31</v>
      </c>
    </row>
    <row r="10" spans="1:7" s="3" customFormat="1" ht="12.95" customHeight="1" thickBot="1" x14ac:dyDescent="0.25">
      <c r="C10" s="12" t="s">
        <v>20</v>
      </c>
      <c r="D10" s="12" t="s">
        <v>21</v>
      </c>
    </row>
    <row r="11" spans="1:7" s="3" customFormat="1" ht="12.95" customHeight="1" x14ac:dyDescent="0.2">
      <c r="A11" s="3" t="s">
        <v>15</v>
      </c>
      <c r="C11" s="13">
        <f ca="1">INTERCEPT(INDIRECT($G$11):G992,INDIRECT($F$11):F992)</f>
        <v>-1.5023017453974205E-2</v>
      </c>
      <c r="D11" s="4"/>
      <c r="F11" s="14" t="str">
        <f>"F"&amp;E19</f>
        <v>F21</v>
      </c>
      <c r="G11" s="13" t="str">
        <f>"G"&amp;E19</f>
        <v>G21</v>
      </c>
    </row>
    <row r="12" spans="1:7" s="3" customFormat="1" ht="12.95" customHeight="1" x14ac:dyDescent="0.2">
      <c r="A12" s="3" t="s">
        <v>16</v>
      </c>
      <c r="C12" s="13">
        <f ca="1">SLOPE(INDIRECT($G$11):G992,INDIRECT($F$11):F992)</f>
        <v>9.5710345479571231E-6</v>
      </c>
      <c r="D12" s="4"/>
      <c r="E12" s="37" t="s">
        <v>49</v>
      </c>
      <c r="F12" s="42" t="s">
        <v>52</v>
      </c>
    </row>
    <row r="13" spans="1:7" s="3" customFormat="1" ht="12.95" customHeight="1" x14ac:dyDescent="0.2">
      <c r="A13" s="3" t="s">
        <v>19</v>
      </c>
      <c r="C13" s="4" t="s">
        <v>13</v>
      </c>
      <c r="D13" s="15"/>
      <c r="E13" s="34" t="s">
        <v>35</v>
      </c>
      <c r="F13" s="38">
        <v>1</v>
      </c>
    </row>
    <row r="14" spans="1:7" s="3" customFormat="1" ht="12.95" customHeight="1" x14ac:dyDescent="0.2">
      <c r="D14" s="15"/>
      <c r="E14" s="34" t="s">
        <v>32</v>
      </c>
      <c r="F14" s="39">
        <f ca="1">NOW()+15018.5+$C$9/24</f>
        <v>60683.569103587957</v>
      </c>
    </row>
    <row r="15" spans="1:7" s="3" customFormat="1" ht="12.95" customHeight="1" x14ac:dyDescent="0.2">
      <c r="A15" s="16" t="s">
        <v>17</v>
      </c>
      <c r="C15" s="17">
        <f ca="1">(C7+C11)+(C8+C12)*INT(MAX(F21:F3533))</f>
        <v>60360.521345206667</v>
      </c>
      <c r="D15" s="15"/>
      <c r="E15" s="34" t="s">
        <v>36</v>
      </c>
      <c r="F15" s="39">
        <f ca="1">ROUND(2*($F$14-$C$7)/$C$8,0)/2+$F$13</f>
        <v>10531</v>
      </c>
    </row>
    <row r="16" spans="1:7" s="3" customFormat="1" ht="12.95" customHeight="1" x14ac:dyDescent="0.2">
      <c r="A16" s="5" t="s">
        <v>4</v>
      </c>
      <c r="C16" s="18">
        <f ca="1">+C8+C12</f>
        <v>1.454494571034548</v>
      </c>
      <c r="D16" s="15"/>
      <c r="E16" s="34" t="s">
        <v>37</v>
      </c>
      <c r="F16" s="39">
        <f ca="1">ROUND(2*($F$14-$C$15)/$C$16,0)/2+$F$13</f>
        <v>223</v>
      </c>
    </row>
    <row r="17" spans="1:18" s="3" customFormat="1" ht="12.95" customHeight="1" thickBot="1" x14ac:dyDescent="0.25">
      <c r="A17" s="15" t="s">
        <v>29</v>
      </c>
      <c r="C17" s="3">
        <f>COUNT(C21:C2191)</f>
        <v>9</v>
      </c>
      <c r="D17" s="15"/>
      <c r="E17" s="35" t="s">
        <v>50</v>
      </c>
      <c r="F17" s="40">
        <f ca="1">+$C$15+$C$16*$F$16-15018.5-$C$9/24</f>
        <v>45666.769467880709</v>
      </c>
    </row>
    <row r="18" spans="1:18" s="3" customFormat="1" ht="12.95" customHeight="1" thickTop="1" thickBot="1" x14ac:dyDescent="0.25">
      <c r="A18" s="5" t="s">
        <v>5</v>
      </c>
      <c r="C18" s="19">
        <f ca="1">+C15</f>
        <v>60360.521345206667</v>
      </c>
      <c r="D18" s="33">
        <f ca="1">+C16</f>
        <v>1.454494571034548</v>
      </c>
      <c r="E18" s="36" t="s">
        <v>51</v>
      </c>
      <c r="F18" s="41">
        <f ca="1">+($C$15+$C$16*$F$16)-($C$16/2)-15018.5-$C$9/24</f>
        <v>45666.042220595191</v>
      </c>
    </row>
    <row r="19" spans="1:18" s="3" customFormat="1" ht="12.95" customHeight="1" thickTop="1" x14ac:dyDescent="0.2">
      <c r="A19" s="20" t="s">
        <v>33</v>
      </c>
      <c r="E19" s="21">
        <v>21</v>
      </c>
    </row>
    <row r="20" spans="1:18" s="3" customFormat="1" ht="12.95" customHeight="1" thickBot="1" x14ac:dyDescent="0.25">
      <c r="A20" s="12" t="s">
        <v>6</v>
      </c>
      <c r="B20" s="12" t="s">
        <v>7</v>
      </c>
      <c r="C20" s="12" t="s">
        <v>8</v>
      </c>
      <c r="D20" s="12" t="s">
        <v>12</v>
      </c>
      <c r="E20" s="12" t="s">
        <v>9</v>
      </c>
      <c r="F20" s="12" t="s">
        <v>10</v>
      </c>
      <c r="G20" s="12" t="s">
        <v>11</v>
      </c>
      <c r="H20" s="22" t="str">
        <f>A21</f>
        <v>VSX</v>
      </c>
      <c r="I20" s="22" t="s">
        <v>47</v>
      </c>
      <c r="J20" s="22" t="s">
        <v>18</v>
      </c>
      <c r="K20" s="22" t="s">
        <v>25</v>
      </c>
      <c r="L20" s="22" t="s">
        <v>26</v>
      </c>
      <c r="M20" s="22" t="s">
        <v>27</v>
      </c>
      <c r="N20" s="22" t="s">
        <v>28</v>
      </c>
      <c r="O20" s="22" t="s">
        <v>23</v>
      </c>
      <c r="P20" s="23" t="s">
        <v>22</v>
      </c>
      <c r="Q20" s="12" t="s">
        <v>14</v>
      </c>
      <c r="R20" s="24" t="s">
        <v>34</v>
      </c>
    </row>
    <row r="21" spans="1:18" s="3" customFormat="1" ht="12.95" customHeight="1" x14ac:dyDescent="0.2">
      <c r="A21" s="43" t="s">
        <v>53</v>
      </c>
      <c r="C21" s="8">
        <v>45367.606330000002</v>
      </c>
      <c r="D21" s="8"/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>
        <f ca="1">+C$11+C$12*$F21</f>
        <v>-1.5023017453974205E-2</v>
      </c>
      <c r="Q21" s="25">
        <f>+C21-15018.5</f>
        <v>30349.106330000002</v>
      </c>
    </row>
    <row r="22" spans="1:18" s="3" customFormat="1" ht="12.95" customHeight="1" x14ac:dyDescent="0.2">
      <c r="A22" s="3" t="s">
        <v>43</v>
      </c>
      <c r="C22" s="8">
        <v>52500.434000000001</v>
      </c>
      <c r="D22" s="8" t="s">
        <v>13</v>
      </c>
      <c r="E22" s="3">
        <f>+(C22-C$7)/C$8</f>
        <v>4904.0228465745595</v>
      </c>
      <c r="F22" s="3">
        <f>ROUND(2*E22,0)/2</f>
        <v>4904</v>
      </c>
      <c r="G22" s="3">
        <f>+C22-(C$7+F22*C$8)</f>
        <v>3.3230000000912696E-2</v>
      </c>
      <c r="I22" s="3">
        <f>+G22</f>
        <v>3.3230000000912696E-2</v>
      </c>
      <c r="O22" s="3">
        <f ca="1">+C$11+C$12*$F22</f>
        <v>3.1913335969207528E-2</v>
      </c>
      <c r="Q22" s="25">
        <f>+C22-15018.5</f>
        <v>37481.934000000001</v>
      </c>
    </row>
    <row r="23" spans="1:18" s="3" customFormat="1" ht="12.95" customHeight="1" x14ac:dyDescent="0.2">
      <c r="A23" s="26" t="s">
        <v>44</v>
      </c>
      <c r="B23" s="27" t="s">
        <v>45</v>
      </c>
      <c r="C23" s="28">
        <v>55996.299679999996</v>
      </c>
      <c r="D23" s="28">
        <v>2.9999999999999997E-4</v>
      </c>
      <c r="E23" s="3">
        <f>+(C23-C$7)/C$8</f>
        <v>7307.5303973571363</v>
      </c>
      <c r="F23" s="3">
        <f>ROUND(2*E23,0)/2</f>
        <v>7307.5</v>
      </c>
      <c r="G23" s="3">
        <f>+C23-(C$7+F23*C$8)</f>
        <v>4.4212499997229315E-2</v>
      </c>
      <c r="I23" s="3">
        <f>+G23</f>
        <v>4.4212499997229315E-2</v>
      </c>
      <c r="O23" s="3">
        <f ca="1">+C$11+C$12*$F23</f>
        <v>5.4917317505222468E-2</v>
      </c>
      <c r="Q23" s="25">
        <f>+C23-15018.5</f>
        <v>40977.799679999996</v>
      </c>
    </row>
    <row r="24" spans="1:18" s="3" customFormat="1" ht="12.95" customHeight="1" x14ac:dyDescent="0.2">
      <c r="A24" s="26" t="s">
        <v>44</v>
      </c>
      <c r="B24" s="27" t="s">
        <v>45</v>
      </c>
      <c r="C24" s="28">
        <v>55996.300369999997</v>
      </c>
      <c r="D24" s="28">
        <v>4.0000000000000002E-4</v>
      </c>
      <c r="E24" s="3">
        <f>+(C24-C$7)/C$8</f>
        <v>7307.5308717518537</v>
      </c>
      <c r="F24" s="3">
        <f>ROUND(2*E24,0)/2</f>
        <v>7307.5</v>
      </c>
      <c r="G24" s="3">
        <f>+C24-(C$7+F24*C$8)</f>
        <v>4.4902499997988343E-2</v>
      </c>
      <c r="I24" s="3">
        <f>+G24</f>
        <v>4.4902499997988343E-2</v>
      </c>
      <c r="O24" s="3">
        <f ca="1">+C$11+C$12*$F24</f>
        <v>5.4917317505222468E-2</v>
      </c>
      <c r="Q24" s="25">
        <f>+C24-15018.5</f>
        <v>40977.800369999997</v>
      </c>
    </row>
    <row r="25" spans="1:18" s="3" customFormat="1" ht="12.95" customHeight="1" x14ac:dyDescent="0.2">
      <c r="A25" s="26" t="s">
        <v>44</v>
      </c>
      <c r="B25" s="27" t="s">
        <v>45</v>
      </c>
      <c r="C25" s="28">
        <v>55996.302380000001</v>
      </c>
      <c r="D25" s="28">
        <v>2.9999999999999997E-4</v>
      </c>
      <c r="E25" s="3">
        <f>+(C25-C$7)/C$8</f>
        <v>7307.5322536842923</v>
      </c>
      <c r="F25" s="3">
        <f>ROUND(2*E25,0)/2</f>
        <v>7307.5</v>
      </c>
      <c r="G25" s="3">
        <f>+C25-(C$7+F25*C$8)</f>
        <v>4.6912500001781154E-2</v>
      </c>
      <c r="I25" s="3">
        <f>+G25</f>
        <v>4.6912500001781154E-2</v>
      </c>
      <c r="O25" s="3">
        <f ca="1">+C$11+C$12*$F25</f>
        <v>5.4917317505222468E-2</v>
      </c>
      <c r="Q25" s="25">
        <f>+C25-15018.5</f>
        <v>40977.802380000001</v>
      </c>
    </row>
    <row r="26" spans="1:18" s="3" customFormat="1" ht="12.95" customHeight="1" x14ac:dyDescent="0.2">
      <c r="A26" s="26" t="s">
        <v>44</v>
      </c>
      <c r="B26" s="27" t="s">
        <v>46</v>
      </c>
      <c r="C26" s="28">
        <v>55998.483130000001</v>
      </c>
      <c r="D26" s="28">
        <v>5.0000000000000001E-4</v>
      </c>
      <c r="E26" s="3">
        <f>+(C26-C$7)/C$8</f>
        <v>7309.0315816251095</v>
      </c>
      <c r="F26" s="3">
        <f>ROUND(2*E26,0)/2</f>
        <v>7309</v>
      </c>
      <c r="G26" s="3">
        <f>+C26-(C$7+F26*C$8)</f>
        <v>4.5934999994642567E-2</v>
      </c>
      <c r="I26" s="3">
        <f>+G26</f>
        <v>4.5934999994642567E-2</v>
      </c>
      <c r="O26" s="3">
        <f ca="1">+C$11+C$12*$F26</f>
        <v>5.4931674057044411E-2</v>
      </c>
      <c r="Q26" s="25">
        <f>+C26-15018.5</f>
        <v>40979.983130000001</v>
      </c>
    </row>
    <row r="27" spans="1:18" s="3" customFormat="1" ht="12.95" customHeight="1" x14ac:dyDescent="0.2">
      <c r="A27" s="26" t="s">
        <v>44</v>
      </c>
      <c r="B27" s="27" t="s">
        <v>46</v>
      </c>
      <c r="C27" s="28">
        <v>55998.483849999997</v>
      </c>
      <c r="D27" s="28">
        <v>5.0000000000000001E-4</v>
      </c>
      <c r="E27" s="3">
        <f>+(C27-C$7)/C$8</f>
        <v>7309.0320766456816</v>
      </c>
      <c r="F27" s="3">
        <f>ROUND(2*E27,0)/2</f>
        <v>7309</v>
      </c>
      <c r="G27" s="3">
        <f>+C27-(C$7+F27*C$8)</f>
        <v>4.6654999991005752E-2</v>
      </c>
      <c r="I27" s="3">
        <f>+G27</f>
        <v>4.6654999991005752E-2</v>
      </c>
      <c r="O27" s="3">
        <f ca="1">+C$11+C$12*$F27</f>
        <v>5.4931674057044411E-2</v>
      </c>
      <c r="Q27" s="25">
        <f>+C27-15018.5</f>
        <v>40979.983849999997</v>
      </c>
    </row>
    <row r="28" spans="1:18" s="3" customFormat="1" ht="12.95" customHeight="1" x14ac:dyDescent="0.2">
      <c r="A28" s="26" t="s">
        <v>44</v>
      </c>
      <c r="B28" s="27" t="s">
        <v>46</v>
      </c>
      <c r="C28" s="28">
        <v>55998.484129999997</v>
      </c>
      <c r="D28" s="28">
        <v>4.0000000000000001E-3</v>
      </c>
      <c r="E28" s="3">
        <f>+(C28-C$7)/C$8</f>
        <v>7309.032269153683</v>
      </c>
      <c r="F28" s="3">
        <f>ROUND(2*E28,0)/2</f>
        <v>7309</v>
      </c>
      <c r="G28" s="3">
        <f>+C28-(C$7+F28*C$8)</f>
        <v>4.6934999991208315E-2</v>
      </c>
      <c r="I28" s="3">
        <f>+G28</f>
        <v>4.6934999991208315E-2</v>
      </c>
      <c r="O28" s="3">
        <f ca="1">+C$11+C$12*$F28</f>
        <v>5.4931674057044411E-2</v>
      </c>
      <c r="Q28" s="25">
        <f>+C28-15018.5</f>
        <v>40979.984129999997</v>
      </c>
    </row>
    <row r="29" spans="1:18" s="3" customFormat="1" ht="12.95" customHeight="1" x14ac:dyDescent="0.2">
      <c r="A29" s="30" t="s">
        <v>48</v>
      </c>
      <c r="B29" s="31" t="s">
        <v>46</v>
      </c>
      <c r="C29" s="32">
        <v>60360.558999999892</v>
      </c>
      <c r="D29" s="30">
        <v>4.0000000000000001E-3</v>
      </c>
      <c r="E29" s="3">
        <f>+(C29-C$7)/C$8</f>
        <v>10308.083390340835</v>
      </c>
      <c r="F29" s="3">
        <f>ROUND(2*E29,0)/2</f>
        <v>10308</v>
      </c>
      <c r="G29" s="3">
        <f>+C29-(C$7+F29*C$8)</f>
        <v>0.12128999989363365</v>
      </c>
      <c r="I29" s="3">
        <f>+G29</f>
        <v>0.12128999989363365</v>
      </c>
      <c r="O29" s="3">
        <f ca="1">+C$11+C$12*$F29</f>
        <v>8.3635206666367826E-2</v>
      </c>
      <c r="Q29" s="25">
        <f>+C29-15018.5</f>
        <v>45342.058999999892</v>
      </c>
    </row>
    <row r="30" spans="1:18" s="3" customFormat="1" ht="12.95" customHeight="1" x14ac:dyDescent="0.2">
      <c r="C30" s="8"/>
      <c r="D30" s="8"/>
      <c r="Q30" s="25"/>
    </row>
    <row r="31" spans="1:18" s="3" customFormat="1" ht="12.95" customHeight="1" x14ac:dyDescent="0.2">
      <c r="C31" s="8"/>
      <c r="D31" s="8"/>
      <c r="Q31" s="25"/>
    </row>
    <row r="32" spans="1:18" s="3" customFormat="1" ht="12.95" customHeight="1" x14ac:dyDescent="0.2">
      <c r="C32" s="8"/>
      <c r="D32" s="8"/>
      <c r="Q32" s="25"/>
    </row>
    <row r="33" spans="3:17" s="3" customFormat="1" ht="12.95" customHeight="1" x14ac:dyDescent="0.2">
      <c r="C33" s="8"/>
      <c r="D33" s="8"/>
      <c r="Q33" s="25"/>
    </row>
    <row r="34" spans="3:17" s="3" customFormat="1" ht="12.95" customHeight="1" x14ac:dyDescent="0.2">
      <c r="C34" s="8"/>
      <c r="D34" s="8"/>
    </row>
    <row r="35" spans="3:17" s="3" customFormat="1" ht="12.95" customHeight="1" x14ac:dyDescent="0.2">
      <c r="C35" s="8"/>
      <c r="D35" s="8"/>
    </row>
    <row r="36" spans="3:17" s="3" customFormat="1" ht="12.95" customHeight="1" x14ac:dyDescent="0.2">
      <c r="C36" s="8"/>
      <c r="D36" s="8"/>
    </row>
    <row r="37" spans="3:17" s="3" customFormat="1" ht="12.95" customHeight="1" x14ac:dyDescent="0.2">
      <c r="C37" s="8"/>
      <c r="D37" s="8"/>
    </row>
    <row r="38" spans="3:17" s="3" customFormat="1" ht="12.95" customHeight="1" x14ac:dyDescent="0.2">
      <c r="C38" s="8"/>
      <c r="D38" s="8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U33">
    <sortCondition ref="C21:C33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2025-01-08T00:39:30Z</dcterms:modified>
</cp:coreProperties>
</file>