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0DFB249-49D4-4763-BF31-AB2234043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9" i="1"/>
  <c r="F29" i="1" s="1"/>
  <c r="G29" i="1" s="1"/>
  <c r="J29" i="1" s="1"/>
  <c r="Q29" i="1"/>
  <c r="F14" i="1"/>
  <c r="E22" i="1"/>
  <c r="F22" i="1"/>
  <c r="R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C21" i="1"/>
  <c r="E21" i="1"/>
  <c r="F21" i="1"/>
  <c r="G11" i="1"/>
  <c r="F11" i="1"/>
  <c r="Q21" i="1"/>
  <c r="C17" i="1"/>
  <c r="G21" i="1"/>
  <c r="H21" i="1"/>
  <c r="C11" i="1"/>
  <c r="F15" i="1" l="1"/>
  <c r="C12" i="1"/>
  <c r="O28" i="1" l="1"/>
  <c r="O29" i="1"/>
  <c r="O26" i="1"/>
  <c r="O24" i="1"/>
  <c r="O27" i="1"/>
  <c r="C16" i="1"/>
  <c r="D18" i="1" s="1"/>
  <c r="O23" i="1"/>
  <c r="O21" i="1"/>
  <c r="O22" i="1"/>
  <c r="O25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<sst xmlns="http://schemas.openxmlformats.org/spreadsheetml/2006/main" count="68" uniqueCount="51">
  <si>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</si>
  <si>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</si>
  <si>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</si>
  <si>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</si>
  <si>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</si>
  <si>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</si>
  <si>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</si>
  <si>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</si>
  <si>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</si>
  <si>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</si>
  <si>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</si>
  <si>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</si>
  <si>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</si>
  <si>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</si>
  <si>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</si>
  <si>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</si>
  <si>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</si>
  <si>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</si>
  <si>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</si>
  <si>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</si>
  <si>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</si>
  <si>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</si>
  <si>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</si>
  <si>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</si>
  <si>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</si>
  <si>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</si>
  <si>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</si>
  <si>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</si>
  <si>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</si>
  <si>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</si>
  <si>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</si>
  <si>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</si>
  <si>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</si>
  <si>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</si>
  <si>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</si>
  <si>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</si>
  <si>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</si>
  <si>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</si>
  <si>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</si>
  <si>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V0366 Pup / GSC 8124-0189</t>
  </si>
  <si>
    <t>EA</t>
  </si>
  <si>
    <t>IBVS 5482</t>
  </si>
  <si>
    <t>II</t>
  </si>
  <si>
    <t>I</t>
  </si>
  <si>
    <t>CCD</t>
  </si>
  <si>
    <t>PE?</t>
  </si>
  <si>
    <t>JBAV 96</t>
  </si>
  <si>
    <t xml:space="preserve">Mag </t>
  </si>
  <si>
    <t>Next ToM-P</t>
  </si>
  <si>
    <t>Next ToM-S</t>
  </si>
  <si>
    <t>8.07-8.59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</si>
</sst>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1C-4E32-9E69-69056052EA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-1.8000000054598786E-3</c:v>
                </c:pt>
                <c:pt idx="3">
                  <c:v>0.12228749999485444</c:v>
                </c:pt>
                <c:pt idx="4">
                  <c:v>9.9999999656574801E-4</c:v>
                </c:pt>
                <c:pt idx="5">
                  <c:v>-5.0249999985680915E-3</c:v>
                </c:pt>
                <c:pt idx="6">
                  <c:v>8.7412499997299165E-2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C-4E32-9E69-69056052EA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9.2250002198852599E-3</c:v>
                </c:pt>
                <c:pt idx="8">
                  <c:v>9.1249999750289135E-3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1C-4E32-9E69-69056052EA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1C-4E32-9E69-69056052EA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1C-4E32-9E69-69056052EA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1C-4E32-9E69-69056052EA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  <c:pt idx="7">
                    <c:v>4.0000000000000001E-3</c:v>
                  </c:pt>
                  <c:pt idx="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1C-4E32-9E69-69056052EA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3.010851002621269E-2</c:v>
                </c:pt>
                <c:pt idx="1">
                  <c:v>3.0107975258269654E-2</c:v>
                </c:pt>
                <c:pt idx="2">
                  <c:v>2.9774814829758675E-2</c:v>
                </c:pt>
                <c:pt idx="3">
                  <c:v>2.836677083574678E-2</c:v>
                </c:pt>
                <c:pt idx="4">
                  <c:v>2.8311689737614144E-2</c:v>
                </c:pt>
                <c:pt idx="5">
                  <c:v>2.8225057330842431E-2</c:v>
                </c:pt>
                <c:pt idx="6">
                  <c:v>2.798708559619173E-2</c:v>
                </c:pt>
                <c:pt idx="7">
                  <c:v>2.4727674983391693E-2</c:v>
                </c:pt>
                <c:pt idx="8">
                  <c:v>2.4723396839847409E-2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1C-4E32-9E69-69056052EAE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  <c:pt idx="7">
                  <c:v>5031</c:v>
                </c:pt>
                <c:pt idx="8">
                  <c:v>5035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0.30698750000010477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1C-4E32-9E69-69056052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400304"/>
        <c:axId val="1"/>
      </c:scatterChart>
      <c:valAx>
        <c:axId val="92640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40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17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68C293-D54B-9765-F745-5F2E5B83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s="5" customFormat="1" ht="12.95" customHeight="1" x14ac:dyDescent="0.2">
      <c r="A2" s="5" t="s">
        <v>23</v>
      </c>
      <c r="B2" s="5" t="s">
        <v>40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37</v>
      </c>
      <c r="D4" s="9" t="s">
        <v>37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28">
        <v>47860.351000000002</v>
      </c>
      <c r="D7" s="11" t="s">
        <v>38</v>
      </c>
    </row>
    <row r="8" spans="1:7" s="5" customFormat="1" ht="12.95" customHeight="1" x14ac:dyDescent="0.2">
      <c r="A8" s="5" t="s">
        <v>3</v>
      </c>
      <c r="C8" s="28">
        <v>2.4840249999999999</v>
      </c>
      <c r="D8" s="11" t="s">
        <v>38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3.010851002621269E-2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-1.0695358860705623E-6</v>
      </c>
      <c r="D12" s="6"/>
      <c r="E12" s="36" t="s">
        <v>47</v>
      </c>
      <c r="F12" s="41" t="s">
        <v>50</v>
      </c>
    </row>
    <row r="13" spans="1:7" s="5" customFormat="1" ht="12.95" customHeight="1" x14ac:dyDescent="0.2">
      <c r="A13" s="5" t="s">
        <v>18</v>
      </c>
      <c r="C13" s="6" t="s">
        <v>13</v>
      </c>
      <c r="D13" s="17"/>
      <c r="E13" s="33" t="s">
        <v>34</v>
      </c>
      <c r="F13" s="37">
        <v>1</v>
      </c>
    </row>
    <row r="14" spans="1:7" s="5" customFormat="1" ht="12.95" customHeight="1" x14ac:dyDescent="0.2">
      <c r="D14" s="17"/>
      <c r="E14" s="33" t="s">
        <v>31</v>
      </c>
      <c r="F14" s="38">
        <f ca="1">NOW()+15018.5+$C$9/24</f>
        <v>60683.571365162032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60367.441598396843</v>
      </c>
      <c r="D15" s="17"/>
      <c r="E15" s="33" t="s">
        <v>35</v>
      </c>
      <c r="F15" s="38">
        <f ca="1">ROUND(2*($F$14-$C$7)/$C$8,0)/2+$F$13</f>
        <v>5163.5</v>
      </c>
    </row>
    <row r="16" spans="1:7" s="5" customFormat="1" ht="12.95" customHeight="1" x14ac:dyDescent="0.2">
      <c r="A16" s="7" t="s">
        <v>4</v>
      </c>
      <c r="C16" s="20">
        <f ca="1">+C8+C12</f>
        <v>2.4840239304641138</v>
      </c>
      <c r="D16" s="17"/>
      <c r="E16" s="33" t="s">
        <v>36</v>
      </c>
      <c r="F16" s="38">
        <f ca="1">ROUND(2*($F$14-$C$15)/$C$16,0)/2+$F$13</f>
        <v>128.5</v>
      </c>
    </row>
    <row r="17" spans="1:18" s="5" customFormat="1" ht="12.95" customHeight="1" thickBot="1" x14ac:dyDescent="0.25">
      <c r="A17" s="17" t="s">
        <v>28</v>
      </c>
      <c r="C17" s="5">
        <f>COUNT(C21:C2191)</f>
        <v>9</v>
      </c>
      <c r="D17" s="17"/>
      <c r="E17" s="34" t="s">
        <v>48</v>
      </c>
      <c r="F17" s="39">
        <f ca="1">+$C$15+$C$16*$F$16-15018.5-$C$9/24</f>
        <v>45668.534506794815</v>
      </c>
    </row>
    <row r="18" spans="1:18" s="5" customFormat="1" ht="12.95" customHeight="1" thickTop="1" thickBot="1" x14ac:dyDescent="0.25">
      <c r="A18" s="7" t="s">
        <v>5</v>
      </c>
      <c r="C18" s="21">
        <f ca="1">+C15</f>
        <v>60367.441598396843</v>
      </c>
      <c r="D18" s="32">
        <f ca="1">+C16</f>
        <v>2.4840239304641138</v>
      </c>
      <c r="E18" s="35" t="s">
        <v>49</v>
      </c>
      <c r="F18" s="40">
        <f ca="1">+($C$15+$C$16*$F$16)-($C$16/2)-15018.5-$C$9/24</f>
        <v>45667.292494829584</v>
      </c>
    </row>
    <row r="19" spans="1:18" s="5" customFormat="1" ht="12.95" customHeight="1" thickTop="1" x14ac:dyDescent="0.2">
      <c r="A19" s="22" t="s">
        <v>32</v>
      </c>
      <c r="E19" s="23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4" t="s">
        <v>38</v>
      </c>
      <c r="I20" s="24" t="s">
        <v>45</v>
      </c>
      <c r="J20" s="24" t="s">
        <v>44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4" t="s">
        <v>14</v>
      </c>
      <c r="R20" s="26" t="s">
        <v>33</v>
      </c>
    </row>
    <row r="21" spans="1:18" s="5" customFormat="1" ht="12.95" customHeight="1" x14ac:dyDescent="0.2">
      <c r="A21" s="5" t="s">
        <v>38</v>
      </c>
      <c r="C21" s="10">
        <f>C7</f>
        <v>47860.351000000002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3.010851002621269E-2</v>
      </c>
      <c r="Q21" s="27">
        <f>+C21-15018.5</f>
        <v>32841.851000000002</v>
      </c>
    </row>
    <row r="22" spans="1:18" s="5" customFormat="1" ht="12.95" customHeight="1" x14ac:dyDescent="0.2">
      <c r="A22" s="3" t="s">
        <v>41</v>
      </c>
      <c r="B22" s="4" t="s">
        <v>42</v>
      </c>
      <c r="C22" s="3">
        <v>47861.9</v>
      </c>
      <c r="D22" s="3">
        <v>0.1</v>
      </c>
      <c r="E22" s="5">
        <f t="shared" ref="E22:E27" si="0">+(C22-C$7)/C$8</f>
        <v>0.62358470627271012</v>
      </c>
      <c r="F22" s="5">
        <f t="shared" ref="F22:F27" si="1">ROUND(2*E22,0)/2</f>
        <v>0.5</v>
      </c>
      <c r="O22" s="5">
        <f t="shared" ref="O22:O27" ca="1" si="2">+C$11+C$12*$F22</f>
        <v>3.0107975258269654E-2</v>
      </c>
      <c r="Q22" s="27">
        <f t="shared" ref="Q22:Q27" si="3">+C22-15018.5</f>
        <v>32843.4</v>
      </c>
      <c r="R22" s="5">
        <f>+C22-(C$7+F22*C$8)</f>
        <v>0.30698750000010477</v>
      </c>
    </row>
    <row r="23" spans="1:18" s="5" customFormat="1" ht="12.95" customHeight="1" x14ac:dyDescent="0.2">
      <c r="A23" s="3" t="s">
        <v>41</v>
      </c>
      <c r="B23" s="4" t="s">
        <v>43</v>
      </c>
      <c r="C23" s="3">
        <v>48635.364999999998</v>
      </c>
      <c r="D23" s="3">
        <v>0.01</v>
      </c>
      <c r="E23" s="5">
        <f t="shared" si="0"/>
        <v>311.99927536961007</v>
      </c>
      <c r="F23" s="5">
        <f t="shared" si="1"/>
        <v>312</v>
      </c>
      <c r="G23" s="5">
        <f>+C23-(C$7+F23*C$8)</f>
        <v>-1.8000000054598786E-3</v>
      </c>
      <c r="I23" s="5">
        <f>+G23</f>
        <v>-1.8000000054598786E-3</v>
      </c>
      <c r="O23" s="5">
        <f t="shared" ca="1" si="2"/>
        <v>2.9774814829758675E-2</v>
      </c>
      <c r="Q23" s="27">
        <f t="shared" si="3"/>
        <v>33616.864999999998</v>
      </c>
    </row>
    <row r="24" spans="1:18" s="5" customFormat="1" ht="12.95" customHeight="1" x14ac:dyDescent="0.2">
      <c r="A24" s="3" t="s">
        <v>41</v>
      </c>
      <c r="B24" s="4" t="s">
        <v>42</v>
      </c>
      <c r="C24" s="3">
        <v>51905.707999999999</v>
      </c>
      <c r="D24" s="3">
        <v>0.03</v>
      </c>
      <c r="E24" s="5">
        <f t="shared" si="0"/>
        <v>1628.5492295769957</v>
      </c>
      <c r="F24" s="5">
        <f t="shared" si="1"/>
        <v>1628.5</v>
      </c>
      <c r="G24" s="5">
        <f>+C24-(C$7+F24*C$8)</f>
        <v>0.12228749999485444</v>
      </c>
      <c r="I24" s="5">
        <f>+G24</f>
        <v>0.12228749999485444</v>
      </c>
      <c r="O24" s="5">
        <f t="shared" ca="1" si="2"/>
        <v>2.836677083574678E-2</v>
      </c>
      <c r="Q24" s="27">
        <f t="shared" si="3"/>
        <v>36887.207999999999</v>
      </c>
    </row>
    <row r="25" spans="1:18" s="5" customFormat="1" ht="12.95" customHeight="1" x14ac:dyDescent="0.2">
      <c r="A25" s="3" t="s">
        <v>41</v>
      </c>
      <c r="B25" s="4" t="s">
        <v>43</v>
      </c>
      <c r="C25" s="3">
        <v>52033.514000000003</v>
      </c>
      <c r="D25" s="3">
        <v>0.01</v>
      </c>
      <c r="E25" s="5">
        <f t="shared" si="0"/>
        <v>1680.0004025724381</v>
      </c>
      <c r="F25" s="5">
        <f t="shared" si="1"/>
        <v>1680</v>
      </c>
      <c r="G25" s="5">
        <f>+C25-(C$7+F25*C$8)</f>
        <v>9.9999999656574801E-4</v>
      </c>
      <c r="I25" s="5">
        <f>+G25</f>
        <v>9.9999999656574801E-4</v>
      </c>
      <c r="O25" s="5">
        <f t="shared" ca="1" si="2"/>
        <v>2.8311689737614144E-2</v>
      </c>
      <c r="Q25" s="27">
        <f t="shared" si="3"/>
        <v>37015.014000000003</v>
      </c>
    </row>
    <row r="26" spans="1:18" s="5" customFormat="1" ht="12.95" customHeight="1" x14ac:dyDescent="0.2">
      <c r="A26" s="3" t="s">
        <v>41</v>
      </c>
      <c r="B26" s="4" t="s">
        <v>43</v>
      </c>
      <c r="C26" s="3">
        <v>52234.714</v>
      </c>
      <c r="D26" s="3">
        <v>0.01</v>
      </c>
      <c r="E26" s="5">
        <f t="shared" si="0"/>
        <v>1760.9979770734988</v>
      </c>
      <c r="F26" s="5">
        <f t="shared" si="1"/>
        <v>1761</v>
      </c>
      <c r="G26" s="5">
        <f>+C26-(C$7+F26*C$8)</f>
        <v>-5.0249999985680915E-3</v>
      </c>
      <c r="I26" s="5">
        <f>+G26</f>
        <v>-5.0249999985680915E-3</v>
      </c>
      <c r="O26" s="5">
        <f t="shared" ca="1" si="2"/>
        <v>2.8225057330842431E-2</v>
      </c>
      <c r="Q26" s="27">
        <f t="shared" si="3"/>
        <v>37216.214</v>
      </c>
    </row>
    <row r="27" spans="1:18" s="5" customFormat="1" ht="12.95" customHeight="1" x14ac:dyDescent="0.2">
      <c r="A27" s="3" t="s">
        <v>41</v>
      </c>
      <c r="B27" s="4" t="s">
        <v>42</v>
      </c>
      <c r="C27" s="3">
        <v>52787.502</v>
      </c>
      <c r="D27" s="3">
        <v>0.05</v>
      </c>
      <c r="E27" s="5">
        <f t="shared" si="0"/>
        <v>1983.5351898632252</v>
      </c>
      <c r="F27" s="5">
        <f t="shared" si="1"/>
        <v>1983.5</v>
      </c>
      <c r="G27" s="5">
        <f>+C27-(C$7+F27*C$8)</f>
        <v>8.7412499997299165E-2</v>
      </c>
      <c r="I27" s="5">
        <f>+G27</f>
        <v>8.7412499997299165E-2</v>
      </c>
      <c r="O27" s="5">
        <f t="shared" ca="1" si="2"/>
        <v>2.798708559619173E-2</v>
      </c>
      <c r="Q27" s="27">
        <f t="shared" si="3"/>
        <v>37769.002</v>
      </c>
    </row>
    <row r="28" spans="1:18" s="5" customFormat="1" ht="12.95" customHeight="1" x14ac:dyDescent="0.2">
      <c r="A28" s="29" t="s">
        <v>46</v>
      </c>
      <c r="B28" s="30" t="s">
        <v>43</v>
      </c>
      <c r="C28" s="31">
        <v>60357.490000000224</v>
      </c>
      <c r="D28" s="29">
        <v>4.0000000000000001E-3</v>
      </c>
      <c r="E28" s="5">
        <f t="shared" ref="E28:E29" si="4">+(C28-C$7)/C$8</f>
        <v>5031.0037137308282</v>
      </c>
      <c r="F28" s="5">
        <f t="shared" ref="F28:F29" si="5">ROUND(2*E28,0)/2</f>
        <v>5031</v>
      </c>
      <c r="G28" s="5">
        <f t="shared" ref="G28:G29" si="6">+C28-(C$7+F28*C$8)</f>
        <v>9.2250002198852599E-3</v>
      </c>
      <c r="J28" s="5">
        <f>+G28</f>
        <v>9.2250002198852599E-3</v>
      </c>
      <c r="O28" s="5">
        <f t="shared" ref="O28:O29" ca="1" si="7">+C$11+C$12*$F28</f>
        <v>2.4727674983391693E-2</v>
      </c>
      <c r="Q28" s="27">
        <f t="shared" ref="Q28:Q29" si="8">+C28-15018.5</f>
        <v>45338.990000000224</v>
      </c>
    </row>
    <row r="29" spans="1:18" s="5" customFormat="1" ht="12.95" customHeight="1" x14ac:dyDescent="0.2">
      <c r="A29" s="29" t="s">
        <v>46</v>
      </c>
      <c r="B29" s="30" t="s">
        <v>43</v>
      </c>
      <c r="C29" s="31">
        <v>60367.425999999978</v>
      </c>
      <c r="D29" s="29">
        <v>4.0000000000000001E-3</v>
      </c>
      <c r="E29" s="5">
        <f t="shared" si="4"/>
        <v>5035.0036734734858</v>
      </c>
      <c r="F29" s="5">
        <f t="shared" si="5"/>
        <v>5035</v>
      </c>
      <c r="G29" s="5">
        <f t="shared" si="6"/>
        <v>9.1249999750289135E-3</v>
      </c>
      <c r="J29" s="5">
        <f>+G29</f>
        <v>9.1249999750289135E-3</v>
      </c>
      <c r="O29" s="5">
        <f t="shared" ca="1" si="7"/>
        <v>2.4723396839847409E-2</v>
      </c>
      <c r="Q29" s="27">
        <f t="shared" si="8"/>
        <v>45348.925999999978</v>
      </c>
    </row>
    <row r="30" spans="1:18" s="5" customFormat="1" ht="12.95" customHeight="1" x14ac:dyDescent="0.2">
      <c r="C30" s="10"/>
      <c r="D30" s="10"/>
      <c r="Q30" s="27"/>
    </row>
    <row r="31" spans="1:18" s="5" customFormat="1" ht="12.95" customHeight="1" x14ac:dyDescent="0.2">
      <c r="C31" s="10"/>
      <c r="D31" s="10"/>
      <c r="Q31" s="27"/>
    </row>
    <row r="32" spans="1:18" s="5" customFormat="1" ht="12.95" customHeight="1" x14ac:dyDescent="0.2">
      <c r="C32" s="10"/>
      <c r="D32" s="10"/>
      <c r="Q32" s="27"/>
    </row>
    <row r="33" spans="3:17" s="5" customFormat="1" ht="12.95" customHeight="1" x14ac:dyDescent="0.2">
      <c r="C33" s="10"/>
      <c r="D33" s="10"/>
      <c r="Q33" s="27"/>
    </row>
    <row r="34" spans="3:17" s="5" customFormat="1" ht="12.95" customHeight="1" x14ac:dyDescent="0.2">
      <c r="C34" s="10"/>
      <c r="D34" s="10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2025-01-08T00:42:46Z</dcterms:modified>
</cp:coreProperties>
</file>