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9330F74A-8B27-410C-9827-F4750FB49B6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33" i="1" l="1"/>
  <c r="F33" i="1"/>
  <c r="G33" i="1" s="1"/>
  <c r="K33" i="1" s="1"/>
  <c r="Q33" i="1"/>
  <c r="E34" i="1"/>
  <c r="F34" i="1"/>
  <c r="G34" i="1" s="1"/>
  <c r="K34" i="1" s="1"/>
  <c r="Q34" i="1"/>
  <c r="F14" i="1"/>
  <c r="E26" i="1"/>
  <c r="F26" i="1" s="1"/>
  <c r="G26" i="1" s="1"/>
  <c r="L26" i="1" s="1"/>
  <c r="Q26" i="1"/>
  <c r="E27" i="1"/>
  <c r="F27" i="1" s="1"/>
  <c r="G27" i="1" s="1"/>
  <c r="L27" i="1" s="1"/>
  <c r="Q27" i="1"/>
  <c r="E28" i="1"/>
  <c r="F28" i="1" s="1"/>
  <c r="G28" i="1" s="1"/>
  <c r="L28" i="1" s="1"/>
  <c r="Q28" i="1"/>
  <c r="E29" i="1"/>
  <c r="F29" i="1" s="1"/>
  <c r="G29" i="1" s="1"/>
  <c r="L29" i="1" s="1"/>
  <c r="Q29" i="1"/>
  <c r="E30" i="1"/>
  <c r="F30" i="1" s="1"/>
  <c r="G30" i="1" s="1"/>
  <c r="L30" i="1" s="1"/>
  <c r="Q30" i="1"/>
  <c r="E31" i="1"/>
  <c r="F31" i="1" s="1"/>
  <c r="G31" i="1" s="1"/>
  <c r="L31" i="1" s="1"/>
  <c r="Q31" i="1"/>
  <c r="E25" i="1"/>
  <c r="F25" i="1" s="1"/>
  <c r="G25" i="1" s="1"/>
  <c r="J25" i="1" s="1"/>
  <c r="Q25" i="1"/>
  <c r="E32" i="1"/>
  <c r="F32" i="1" s="1"/>
  <c r="G32" i="1" s="1"/>
  <c r="K32" i="1" s="1"/>
  <c r="Q32" i="1"/>
  <c r="Q21" i="1"/>
  <c r="Q23" i="1"/>
  <c r="Q24" i="1"/>
  <c r="E21" i="1"/>
  <c r="F21" i="1"/>
  <c r="G21" i="1" s="1"/>
  <c r="I21" i="1" s="1"/>
  <c r="C9" i="1"/>
  <c r="D9" i="1"/>
  <c r="C17" i="1"/>
  <c r="Q22" i="1"/>
  <c r="E24" i="1"/>
  <c r="F24" i="1" s="1"/>
  <c r="G24" i="1" s="1"/>
  <c r="J24" i="1" s="1"/>
  <c r="E22" i="1"/>
  <c r="F22" i="1" s="1"/>
  <c r="G22" i="1" s="1"/>
  <c r="I22" i="1" s="1"/>
  <c r="E23" i="1"/>
  <c r="F23" i="1" s="1"/>
  <c r="G23" i="1" s="1"/>
  <c r="J23" i="1" s="1"/>
  <c r="C12" i="1"/>
  <c r="C11" i="1"/>
  <c r="O34" i="1" l="1"/>
  <c r="O33" i="1"/>
  <c r="F15" i="1"/>
  <c r="O28" i="1"/>
  <c r="O31" i="1"/>
  <c r="O27" i="1"/>
  <c r="O26" i="1"/>
  <c r="O30" i="1"/>
  <c r="O29" i="1"/>
  <c r="O25" i="1"/>
  <c r="O32" i="1"/>
  <c r="C16" i="1"/>
  <c r="D18" i="1" s="1"/>
  <c r="O21" i="1"/>
  <c r="C15" i="1"/>
  <c r="O23" i="1"/>
  <c r="O24" i="1"/>
  <c r="O22" i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<sst xmlns="http://schemas.openxmlformats.org/spreadsheetml/2006/main" count="91" uniqueCount="64">
  <si>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</si>
  <si>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</si>
  <si>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</si>
  <si>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</si>
  <si>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</si>
  <si>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</si>
  <si>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</si>
  <si>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</si>
  <si>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</si>
  <si>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</si>
  <si>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</si>
  <si>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</si>
  <si>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</si>
  <si>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</si>
  <si>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</si>
  <si>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</si>
  <si>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</si>
  <si>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</si>
  <si>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</si>
  <si>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</si>
  <si>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</si>
  <si>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</si>
  <si>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</si>
  <si>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</si>
  <si>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</si>
  <si>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</si>
  <si>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</si>
  <si>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</si>
  <si>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</si>
  <si>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</si>
  <si>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</si>
  <si>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</si>
  <si>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</si>
  <si>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</si>
  <si>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</si>
  <si>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</si>
  <si>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</si>
  <si>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CCD</t>
  </si>
  <si>
    <t>V0760 Sco</t>
  </si>
  <si>
    <t>G7352-1162</t>
  </si>
  <si>
    <t>V0760 Sco (s)</t>
  </si>
  <si>
    <t>EA/DM</t>
  </si>
  <si>
    <t>pr_0</t>
  </si>
  <si>
    <t xml:space="preserve">B3:Vn            </t>
  </si>
  <si>
    <t>V0760 Sco / GSC 7352-1162</t>
  </si>
  <si>
    <t>as of 2017-12-04</t>
  </si>
  <si>
    <t>Kreiner</t>
  </si>
  <si>
    <t>GCVS</t>
  </si>
  <si>
    <t>I</t>
  </si>
  <si>
    <t>OEJV 0181</t>
  </si>
  <si>
    <t>II</t>
  </si>
  <si>
    <t>JAVSO, 48, 250</t>
  </si>
  <si>
    <t>JBAV, 63</t>
  </si>
  <si>
    <t>TESS/BAJ/RAA</t>
  </si>
  <si>
    <t>TESS</t>
  </si>
  <si>
    <t>VSS SEB Gp pers com</t>
  </si>
  <si>
    <t>PE?</t>
  </si>
  <si>
    <t>JBAV 96</t>
  </si>
  <si>
    <t xml:space="preserve">Mag </t>
  </si>
  <si>
    <t>Next ToM-P</t>
  </si>
  <si>
    <t>Next ToM-S</t>
  </si>
  <si>
    <t>6.99-7.43</t>
  </si>
  <si>
    <t>VSX</t>
  </si>
  <si>
    <t>Old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</si>
</sst>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37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indexed="17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8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</borders>
  <cellStyleXfs count="47">
    <xf numFmtId="0" fontId="0" fillId="0" borderId="0">
      <alignment vertical="top"/>
    </xf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9" borderId="0" applyNumberFormat="0" applyBorder="0" applyAlignment="0" applyProtection="0"/>
    <xf numFmtId="0" fontId="20" fillId="3" borderId="0" applyNumberFormat="0" applyBorder="0" applyAlignment="0" applyProtection="0"/>
    <xf numFmtId="0" fontId="21" fillId="20" borderId="1" applyNumberFormat="0" applyAlignment="0" applyProtection="0"/>
    <xf numFmtId="0" fontId="22" fillId="21" borderId="2" applyNumberFormat="0" applyAlignment="0" applyProtection="0"/>
    <xf numFmtId="3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23" fillId="0" borderId="0" applyNumberFormat="0" applyFill="0" applyBorder="0" applyAlignment="0" applyProtection="0"/>
    <xf numFmtId="2" fontId="33" fillId="0" borderId="0" applyFont="0" applyFill="0" applyBorder="0" applyAlignment="0" applyProtection="0"/>
    <xf numFmtId="0" fontId="24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3" applyNumberFormat="0" applyFill="0" applyAlignment="0" applyProtection="0"/>
    <xf numFmtId="0" fontId="25" fillId="0" borderId="0" applyNumberFormat="0" applyFill="0" applyBorder="0" applyAlignment="0" applyProtection="0"/>
    <xf numFmtId="0" fontId="26" fillId="7" borderId="1" applyNumberFormat="0" applyAlignment="0" applyProtection="0"/>
    <xf numFmtId="0" fontId="27" fillId="0" borderId="4" applyNumberFormat="0" applyFill="0" applyAlignment="0" applyProtection="0"/>
    <xf numFmtId="0" fontId="28" fillId="22" borderId="0" applyNumberFormat="0" applyBorder="0" applyAlignment="0" applyProtection="0"/>
    <xf numFmtId="0" fontId="18" fillId="0" borderId="0"/>
    <xf numFmtId="0" fontId="18" fillId="23" borderId="5" applyNumberFormat="0" applyFont="0" applyAlignment="0" applyProtection="0"/>
    <xf numFmtId="0" fontId="29" fillId="20" borderId="6" applyNumberFormat="0" applyAlignment="0" applyProtection="0"/>
    <xf numFmtId="0" fontId="30" fillId="0" borderId="0" applyNumberFormat="0" applyFill="0" applyBorder="0" applyAlignment="0" applyProtection="0"/>
    <xf numFmtId="0" fontId="33" fillId="0" borderId="7" applyNumberFormat="0" applyFont="0" applyFill="0" applyAlignment="0" applyProtection="0"/>
    <xf numFmtId="0" fontId="31" fillId="0" borderId="0" applyNumberFormat="0" applyFill="0" applyBorder="0" applyAlignment="0" applyProtection="0"/>
  </cellStyleXfs>
  <cellXfs count="71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0" applyFont="1" applyAlignment="1"/>
    <xf numFmtId="0" fontId="6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9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6" fillId="0" borderId="5" xfId="0" applyFont="1" applyBorder="1" applyAlignment="1">
      <alignment horizontal="center" vertical="center"/>
    </xf>
    <xf numFmtId="0" fontId="16" fillId="0" borderId="5" xfId="0" applyFont="1" applyBorder="1" applyAlignment="1">
      <alignment vertical="center"/>
    </xf>
    <xf numFmtId="0" fontId="16" fillId="24" borderId="5" xfId="0" applyFont="1" applyFill="1" applyBorder="1" applyAlignment="1">
      <alignment horizontal="left" vertical="center"/>
    </xf>
    <xf numFmtId="0" fontId="12" fillId="0" borderId="0" xfId="0" applyFont="1" applyAlignment="1">
      <alignment horizontal="center"/>
    </xf>
    <xf numFmtId="0" fontId="15" fillId="25" borderId="5" xfId="0" applyFont="1" applyFill="1" applyBorder="1" applyAlignment="1">
      <alignment horizontal="left" vertical="center"/>
    </xf>
    <xf numFmtId="0" fontId="17" fillId="0" borderId="5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6" fillId="25" borderId="5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6" fillId="24" borderId="5" xfId="0" applyFont="1" applyFill="1" applyBorder="1" applyAlignment="1">
      <alignment vertical="center"/>
    </xf>
    <xf numFmtId="0" fontId="32" fillId="0" borderId="0" xfId="41" applyFont="1"/>
    <xf numFmtId="0" fontId="32" fillId="0" borderId="0" xfId="41" applyFont="1" applyAlignment="1">
      <alignment horizontal="center"/>
    </xf>
    <xf numFmtId="0" fontId="32" fillId="0" borderId="0" xfId="41" applyFont="1" applyAlignment="1">
      <alignment horizontal="left"/>
    </xf>
    <xf numFmtId="0" fontId="34" fillId="0" borderId="0" xfId="0" applyFont="1" applyAlignment="1">
      <alignment vertical="center" wrapText="1"/>
    </xf>
    <xf numFmtId="0" fontId="34" fillId="0" borderId="0" xfId="0" applyFont="1" applyAlignment="1">
      <alignment horizontal="center" vertical="center" wrapText="1"/>
    </xf>
    <xf numFmtId="0" fontId="35" fillId="0" borderId="0" xfId="0" applyFont="1" applyAlignment="1"/>
    <xf numFmtId="0" fontId="35" fillId="0" borderId="0" xfId="0" applyFont="1" applyAlignment="1">
      <alignment horizontal="center"/>
    </xf>
    <xf numFmtId="165" fontId="35" fillId="0" borderId="0" xfId="0" applyNumberFormat="1" applyFont="1" applyAlignment="1">
      <alignment horizontal="left"/>
    </xf>
    <xf numFmtId="0" fontId="16" fillId="0" borderId="0" xfId="0" applyFont="1" applyAlignment="1"/>
    <xf numFmtId="165" fontId="34" fillId="0" borderId="0" xfId="0" applyNumberFormat="1" applyFont="1" applyAlignment="1">
      <alignment horizontal="left" vertical="center" wrapText="1"/>
    </xf>
    <xf numFmtId="0" fontId="34" fillId="0" borderId="0" xfId="0" applyFont="1" applyAlignment="1">
      <alignment horizontal="left" vertical="center" wrapText="1"/>
    </xf>
    <xf numFmtId="0" fontId="0" fillId="0" borderId="0" xfId="0" applyAlignment="1">
      <alignment horizontal="right"/>
    </xf>
    <xf numFmtId="0" fontId="34" fillId="0" borderId="0" xfId="0" applyFont="1" applyAlignment="1" applyProtection="1">
      <alignment horizontal="left" vertical="center"/>
      <protection locked="0"/>
    </xf>
    <xf numFmtId="0" fontId="34" fillId="0" borderId="0" xfId="0" applyFont="1" applyAlignment="1" applyProtection="1">
      <alignment horizontal="center" vertical="center"/>
      <protection locked="0"/>
    </xf>
    <xf numFmtId="165" fontId="34" fillId="0" borderId="0" xfId="0" applyNumberFormat="1" applyFont="1" applyAlignment="1" applyProtection="1">
      <alignment horizontal="left" vertical="center" wrapText="1"/>
      <protection locked="0"/>
    </xf>
    <xf numFmtId="0" fontId="0" fillId="0" borderId="11" xfId="0" applyBorder="1">
      <alignment vertical="top"/>
    </xf>
    <xf numFmtId="0" fontId="4" fillId="0" borderId="15" xfId="0" applyFont="1" applyBorder="1" applyAlignment="1">
      <alignment horizontal="right" vertical="center"/>
    </xf>
    <xf numFmtId="0" fontId="16" fillId="0" borderId="12" xfId="0" applyFont="1" applyBorder="1" applyAlignment="1">
      <alignment horizontal="right" vertical="center"/>
    </xf>
    <xf numFmtId="0" fontId="36" fillId="0" borderId="14" xfId="0" applyFont="1" applyBorder="1" applyAlignment="1">
      <alignment horizontal="right" vertical="center"/>
    </xf>
    <xf numFmtId="0" fontId="36" fillId="0" borderId="16" xfId="0" applyFont="1" applyBorder="1" applyAlignment="1">
      <alignment horizontal="right" vertical="center"/>
    </xf>
    <xf numFmtId="0" fontId="16" fillId="26" borderId="12" xfId="0" applyFont="1" applyFill="1" applyBorder="1" applyAlignment="1">
      <alignment horizontal="right" vertical="center"/>
    </xf>
    <xf numFmtId="0" fontId="16" fillId="26" borderId="13" xfId="0" applyFont="1" applyFill="1" applyBorder="1" applyAlignment="1">
      <alignment horizontal="center" vertical="center"/>
    </xf>
    <xf numFmtId="0" fontId="35" fillId="0" borderId="15" xfId="0" applyFont="1" applyBorder="1" applyAlignment="1">
      <alignment horizontal="right" vertical="center"/>
    </xf>
    <xf numFmtId="22" fontId="35" fillId="0" borderId="15" xfId="0" applyNumberFormat="1" applyFont="1" applyBorder="1" applyAlignment="1">
      <alignment horizontal="right" vertical="center"/>
    </xf>
    <xf numFmtId="22" fontId="35" fillId="0" borderId="17" xfId="0" applyNumberFormat="1" applyFont="1" applyBorder="1" applyAlignment="1">
      <alignment horizontal="right" vertical="center"/>
    </xf>
    <xf numFmtId="0" fontId="16" fillId="0" borderId="18" xfId="0" applyFont="1" applyBorder="1" applyAlignment="1">
      <alignment vertical="center"/>
    </xf>
    <xf numFmtId="0" fontId="0" fillId="0" borderId="13" xfId="0" applyBorder="1" applyAlignment="1"/>
    <xf numFmtId="0" fontId="0" fillId="0" borderId="14" xfId="0" applyBorder="1" applyAlignment="1"/>
    <xf numFmtId="0" fontId="0" fillId="0" borderId="15" xfId="0" applyBorder="1" applyAlignment="1"/>
    <xf numFmtId="0" fontId="0" fillId="0" borderId="16" xfId="0" applyBorder="1" applyAlignment="1"/>
    <xf numFmtId="0" fontId="0" fillId="0" borderId="17" xfId="0" applyBorder="1" applyAlignment="1"/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 xr:uid="{00000000-0005-0000-0000-000029000000}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V0760 Sco - O-C Diagr.</a:t>
            </a:r>
          </a:p>
        </c:rich>
      </c:tx>
      <c:layout>
        <c:manualLayout>
          <c:xMode val="edge"/>
          <c:yMode val="edge"/>
          <c:x val="0.366917293233082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1654135338345868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0</c:v>
                  </c:pt>
                  <c:pt idx="2">
                    <c:v>3.0000000000000001E-3</c:v>
                  </c:pt>
                  <c:pt idx="3">
                    <c:v>3.0000000000000001E-3</c:v>
                  </c:pt>
                  <c:pt idx="4">
                    <c:v>2.2000000000000001E-4</c:v>
                  </c:pt>
                  <c:pt idx="5">
                    <c:v>3.3700000000000001E-4</c:v>
                  </c:pt>
                  <c:pt idx="6">
                    <c:v>2.63E-4</c:v>
                  </c:pt>
                  <c:pt idx="7">
                    <c:v>3.1399999999999999E-4</c:v>
                  </c:pt>
                  <c:pt idx="8">
                    <c:v>2.1900000000000001E-4</c:v>
                  </c:pt>
                  <c:pt idx="9">
                    <c:v>6.4999999999999997E-4</c:v>
                  </c:pt>
                  <c:pt idx="10">
                    <c:v>3.28E-4</c:v>
                  </c:pt>
                  <c:pt idx="11">
                    <c:v>0.01</c:v>
                  </c:pt>
                  <c:pt idx="12">
                    <c:v>5.0000000000000001E-3</c:v>
                  </c:pt>
                  <c:pt idx="13">
                    <c:v>0.01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0</c:v>
                  </c:pt>
                  <c:pt idx="2">
                    <c:v>3.0000000000000001E-3</c:v>
                  </c:pt>
                  <c:pt idx="3">
                    <c:v>3.0000000000000001E-3</c:v>
                  </c:pt>
                  <c:pt idx="4">
                    <c:v>2.2000000000000001E-4</c:v>
                  </c:pt>
                  <c:pt idx="5">
                    <c:v>3.3700000000000001E-4</c:v>
                  </c:pt>
                  <c:pt idx="6">
                    <c:v>2.63E-4</c:v>
                  </c:pt>
                  <c:pt idx="7">
                    <c:v>3.1399999999999999E-4</c:v>
                  </c:pt>
                  <c:pt idx="8">
                    <c:v>2.1900000000000001E-4</c:v>
                  </c:pt>
                  <c:pt idx="9">
                    <c:v>6.4999999999999997E-4</c:v>
                  </c:pt>
                  <c:pt idx="10">
                    <c:v>3.28E-4</c:v>
                  </c:pt>
                  <c:pt idx="11">
                    <c:v>0.01</c:v>
                  </c:pt>
                  <c:pt idx="12">
                    <c:v>5.0000000000000001E-3</c:v>
                  </c:pt>
                  <c:pt idx="13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-11834.5</c:v>
                </c:pt>
                <c:pt idx="1">
                  <c:v>-3589.5</c:v>
                </c:pt>
                <c:pt idx="2">
                  <c:v>-671</c:v>
                </c:pt>
                <c:pt idx="3">
                  <c:v>-663.5</c:v>
                </c:pt>
                <c:pt idx="4">
                  <c:v>0</c:v>
                </c:pt>
                <c:pt idx="5">
                  <c:v>374</c:v>
                </c:pt>
                <c:pt idx="6">
                  <c:v>374.5</c:v>
                </c:pt>
                <c:pt idx="7">
                  <c:v>380</c:v>
                </c:pt>
                <c:pt idx="8">
                  <c:v>380.5</c:v>
                </c:pt>
                <c:pt idx="9">
                  <c:v>389</c:v>
                </c:pt>
                <c:pt idx="10">
                  <c:v>389.5</c:v>
                </c:pt>
                <c:pt idx="11">
                  <c:v>392</c:v>
                </c:pt>
                <c:pt idx="12">
                  <c:v>808</c:v>
                </c:pt>
                <c:pt idx="13">
                  <c:v>1016.5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216-4CA0-99F6-F76FA6D96C0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3.0000000000000001E-3</c:v>
                  </c:pt>
                  <c:pt idx="3">
                    <c:v>3.0000000000000001E-3</c:v>
                  </c:pt>
                  <c:pt idx="4">
                    <c:v>2.2000000000000001E-4</c:v>
                  </c:pt>
                  <c:pt idx="5">
                    <c:v>3.3700000000000001E-4</c:v>
                  </c:pt>
                  <c:pt idx="6">
                    <c:v>2.63E-4</c:v>
                  </c:pt>
                  <c:pt idx="7">
                    <c:v>3.1399999999999999E-4</c:v>
                  </c:pt>
                  <c:pt idx="8">
                    <c:v>2.1900000000000001E-4</c:v>
                  </c:pt>
                  <c:pt idx="9">
                    <c:v>6.4999999999999997E-4</c:v>
                  </c:pt>
                  <c:pt idx="10">
                    <c:v>3.28E-4</c:v>
                  </c:pt>
                  <c:pt idx="11">
                    <c:v>0.01</c:v>
                  </c:pt>
                  <c:pt idx="12">
                    <c:v>5.0000000000000001E-3</c:v>
                  </c:pt>
                  <c:pt idx="13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3.0000000000000001E-3</c:v>
                  </c:pt>
                  <c:pt idx="3">
                    <c:v>3.0000000000000001E-3</c:v>
                  </c:pt>
                  <c:pt idx="4">
                    <c:v>2.2000000000000001E-4</c:v>
                  </c:pt>
                  <c:pt idx="5">
                    <c:v>3.3700000000000001E-4</c:v>
                  </c:pt>
                  <c:pt idx="6">
                    <c:v>2.63E-4</c:v>
                  </c:pt>
                  <c:pt idx="7">
                    <c:v>3.1399999999999999E-4</c:v>
                  </c:pt>
                  <c:pt idx="8">
                    <c:v>2.1900000000000001E-4</c:v>
                  </c:pt>
                  <c:pt idx="9">
                    <c:v>6.4999999999999997E-4</c:v>
                  </c:pt>
                  <c:pt idx="10">
                    <c:v>3.28E-4</c:v>
                  </c:pt>
                  <c:pt idx="11">
                    <c:v>0.01</c:v>
                  </c:pt>
                  <c:pt idx="12">
                    <c:v>5.0000000000000001E-3</c:v>
                  </c:pt>
                  <c:pt idx="13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-11834.5</c:v>
                </c:pt>
                <c:pt idx="1">
                  <c:v>-3589.5</c:v>
                </c:pt>
                <c:pt idx="2">
                  <c:v>-671</c:v>
                </c:pt>
                <c:pt idx="3">
                  <c:v>-663.5</c:v>
                </c:pt>
                <c:pt idx="4">
                  <c:v>0</c:v>
                </c:pt>
                <c:pt idx="5">
                  <c:v>374</c:v>
                </c:pt>
                <c:pt idx="6">
                  <c:v>374.5</c:v>
                </c:pt>
                <c:pt idx="7">
                  <c:v>380</c:v>
                </c:pt>
                <c:pt idx="8">
                  <c:v>380.5</c:v>
                </c:pt>
                <c:pt idx="9">
                  <c:v>389</c:v>
                </c:pt>
                <c:pt idx="10">
                  <c:v>389.5</c:v>
                </c:pt>
                <c:pt idx="11">
                  <c:v>392</c:v>
                </c:pt>
                <c:pt idx="12">
                  <c:v>808</c:v>
                </c:pt>
                <c:pt idx="13">
                  <c:v>1016.5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-1.0411499999463558E-2</c:v>
                </c:pt>
                <c:pt idx="1">
                  <c:v>-1.0896500003582332E-2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216-4CA0-99F6-F76FA6D96C05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PE?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3.0000000000000001E-3</c:v>
                  </c:pt>
                  <c:pt idx="3">
                    <c:v>3.0000000000000001E-3</c:v>
                  </c:pt>
                  <c:pt idx="4">
                    <c:v>2.2000000000000001E-4</c:v>
                  </c:pt>
                  <c:pt idx="5">
                    <c:v>3.3700000000000001E-4</c:v>
                  </c:pt>
                  <c:pt idx="6">
                    <c:v>2.63E-4</c:v>
                  </c:pt>
                  <c:pt idx="7">
                    <c:v>3.1399999999999999E-4</c:v>
                  </c:pt>
                  <c:pt idx="8">
                    <c:v>2.1900000000000001E-4</c:v>
                  </c:pt>
                  <c:pt idx="9">
                    <c:v>6.4999999999999997E-4</c:v>
                  </c:pt>
                  <c:pt idx="10">
                    <c:v>3.28E-4</c:v>
                  </c:pt>
                  <c:pt idx="11">
                    <c:v>0.01</c:v>
                  </c:pt>
                  <c:pt idx="12">
                    <c:v>5.0000000000000001E-3</c:v>
                  </c:pt>
                  <c:pt idx="13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3.0000000000000001E-3</c:v>
                  </c:pt>
                  <c:pt idx="3">
                    <c:v>3.0000000000000001E-3</c:v>
                  </c:pt>
                  <c:pt idx="4">
                    <c:v>2.2000000000000001E-4</c:v>
                  </c:pt>
                  <c:pt idx="5">
                    <c:v>3.3700000000000001E-4</c:v>
                  </c:pt>
                  <c:pt idx="6">
                    <c:v>2.63E-4</c:v>
                  </c:pt>
                  <c:pt idx="7">
                    <c:v>3.1399999999999999E-4</c:v>
                  </c:pt>
                  <c:pt idx="8">
                    <c:v>2.1900000000000001E-4</c:v>
                  </c:pt>
                  <c:pt idx="9">
                    <c:v>6.4999999999999997E-4</c:v>
                  </c:pt>
                  <c:pt idx="10">
                    <c:v>3.28E-4</c:v>
                  </c:pt>
                  <c:pt idx="11">
                    <c:v>0.01</c:v>
                  </c:pt>
                  <c:pt idx="12">
                    <c:v>5.0000000000000001E-3</c:v>
                  </c:pt>
                  <c:pt idx="13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-11834.5</c:v>
                </c:pt>
                <c:pt idx="1">
                  <c:v>-3589.5</c:v>
                </c:pt>
                <c:pt idx="2">
                  <c:v>-671</c:v>
                </c:pt>
                <c:pt idx="3">
                  <c:v>-663.5</c:v>
                </c:pt>
                <c:pt idx="4">
                  <c:v>0</c:v>
                </c:pt>
                <c:pt idx="5">
                  <c:v>374</c:v>
                </c:pt>
                <c:pt idx="6">
                  <c:v>374.5</c:v>
                </c:pt>
                <c:pt idx="7">
                  <c:v>380</c:v>
                </c:pt>
                <c:pt idx="8">
                  <c:v>380.5</c:v>
                </c:pt>
                <c:pt idx="9">
                  <c:v>389</c:v>
                </c:pt>
                <c:pt idx="10">
                  <c:v>389.5</c:v>
                </c:pt>
                <c:pt idx="11">
                  <c:v>392</c:v>
                </c:pt>
                <c:pt idx="12">
                  <c:v>808</c:v>
                </c:pt>
                <c:pt idx="13">
                  <c:v>1016.5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2">
                  <c:v>-1.9570000004023314E-3</c:v>
                </c:pt>
                <c:pt idx="3">
                  <c:v>1.9045499997446314E-2</c:v>
                </c:pt>
                <c:pt idx="4">
                  <c:v>5.0000111514236778E-5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216-4CA0-99F6-F76FA6D96C05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3.0000000000000001E-3</c:v>
                  </c:pt>
                  <c:pt idx="3">
                    <c:v>3.0000000000000001E-3</c:v>
                  </c:pt>
                  <c:pt idx="4">
                    <c:v>2.2000000000000001E-4</c:v>
                  </c:pt>
                  <c:pt idx="5">
                    <c:v>3.3700000000000001E-4</c:v>
                  </c:pt>
                  <c:pt idx="6">
                    <c:v>2.63E-4</c:v>
                  </c:pt>
                  <c:pt idx="7">
                    <c:v>3.1399999999999999E-4</c:v>
                  </c:pt>
                  <c:pt idx="8">
                    <c:v>2.1900000000000001E-4</c:v>
                  </c:pt>
                  <c:pt idx="9">
                    <c:v>6.4999999999999997E-4</c:v>
                  </c:pt>
                  <c:pt idx="10">
                    <c:v>3.28E-4</c:v>
                  </c:pt>
                  <c:pt idx="11">
                    <c:v>0.01</c:v>
                  </c:pt>
                  <c:pt idx="12">
                    <c:v>5.0000000000000001E-3</c:v>
                  </c:pt>
                  <c:pt idx="13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3.0000000000000001E-3</c:v>
                  </c:pt>
                  <c:pt idx="3">
                    <c:v>3.0000000000000001E-3</c:v>
                  </c:pt>
                  <c:pt idx="4">
                    <c:v>2.2000000000000001E-4</c:v>
                  </c:pt>
                  <c:pt idx="5">
                    <c:v>3.3700000000000001E-4</c:v>
                  </c:pt>
                  <c:pt idx="6">
                    <c:v>2.63E-4</c:v>
                  </c:pt>
                  <c:pt idx="7">
                    <c:v>3.1399999999999999E-4</c:v>
                  </c:pt>
                  <c:pt idx="8">
                    <c:v>2.1900000000000001E-4</c:v>
                  </c:pt>
                  <c:pt idx="9">
                    <c:v>6.4999999999999997E-4</c:v>
                  </c:pt>
                  <c:pt idx="10">
                    <c:v>3.28E-4</c:v>
                  </c:pt>
                  <c:pt idx="11">
                    <c:v>0.01</c:v>
                  </c:pt>
                  <c:pt idx="12">
                    <c:v>5.0000000000000001E-3</c:v>
                  </c:pt>
                  <c:pt idx="13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-11834.5</c:v>
                </c:pt>
                <c:pt idx="1">
                  <c:v>-3589.5</c:v>
                </c:pt>
                <c:pt idx="2">
                  <c:v>-671</c:v>
                </c:pt>
                <c:pt idx="3">
                  <c:v>-663.5</c:v>
                </c:pt>
                <c:pt idx="4">
                  <c:v>0</c:v>
                </c:pt>
                <c:pt idx="5">
                  <c:v>374</c:v>
                </c:pt>
                <c:pt idx="6">
                  <c:v>374.5</c:v>
                </c:pt>
                <c:pt idx="7">
                  <c:v>380</c:v>
                </c:pt>
                <c:pt idx="8">
                  <c:v>380.5</c:v>
                </c:pt>
                <c:pt idx="9">
                  <c:v>389</c:v>
                </c:pt>
                <c:pt idx="10">
                  <c:v>389.5</c:v>
                </c:pt>
                <c:pt idx="11">
                  <c:v>392</c:v>
                </c:pt>
                <c:pt idx="12">
                  <c:v>808</c:v>
                </c:pt>
                <c:pt idx="13">
                  <c:v>1016.5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1">
                  <c:v>-3.7360000060289167E-3</c:v>
                </c:pt>
                <c:pt idx="12">
                  <c:v>-1.8640000926097855E-3</c:v>
                </c:pt>
                <c:pt idx="13">
                  <c:v>2.2605500023928471E-2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216-4CA0-99F6-F76FA6D96C05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TESS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chemeClr val="accent2">
                  <a:lumMod val="75000"/>
                </a:schemeClr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3.0000000000000001E-3</c:v>
                  </c:pt>
                  <c:pt idx="3">
                    <c:v>3.0000000000000001E-3</c:v>
                  </c:pt>
                  <c:pt idx="4">
                    <c:v>2.2000000000000001E-4</c:v>
                  </c:pt>
                  <c:pt idx="5">
                    <c:v>3.3700000000000001E-4</c:v>
                  </c:pt>
                  <c:pt idx="6">
                    <c:v>2.63E-4</c:v>
                  </c:pt>
                  <c:pt idx="7">
                    <c:v>3.1399999999999999E-4</c:v>
                  </c:pt>
                  <c:pt idx="8">
                    <c:v>2.1900000000000001E-4</c:v>
                  </c:pt>
                  <c:pt idx="9">
                    <c:v>6.4999999999999997E-4</c:v>
                  </c:pt>
                  <c:pt idx="10">
                    <c:v>3.28E-4</c:v>
                  </c:pt>
                  <c:pt idx="11">
                    <c:v>0.01</c:v>
                  </c:pt>
                  <c:pt idx="12">
                    <c:v>5.0000000000000001E-3</c:v>
                  </c:pt>
                  <c:pt idx="13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3.0000000000000001E-3</c:v>
                  </c:pt>
                  <c:pt idx="3">
                    <c:v>3.0000000000000001E-3</c:v>
                  </c:pt>
                  <c:pt idx="4">
                    <c:v>2.2000000000000001E-4</c:v>
                  </c:pt>
                  <c:pt idx="5">
                    <c:v>3.3700000000000001E-4</c:v>
                  </c:pt>
                  <c:pt idx="6">
                    <c:v>2.63E-4</c:v>
                  </c:pt>
                  <c:pt idx="7">
                    <c:v>3.1399999999999999E-4</c:v>
                  </c:pt>
                  <c:pt idx="8">
                    <c:v>2.1900000000000001E-4</c:v>
                  </c:pt>
                  <c:pt idx="9">
                    <c:v>6.4999999999999997E-4</c:v>
                  </c:pt>
                  <c:pt idx="10">
                    <c:v>3.28E-4</c:v>
                  </c:pt>
                  <c:pt idx="11">
                    <c:v>0.01</c:v>
                  </c:pt>
                  <c:pt idx="12">
                    <c:v>5.0000000000000001E-3</c:v>
                  </c:pt>
                  <c:pt idx="13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-11834.5</c:v>
                </c:pt>
                <c:pt idx="1">
                  <c:v>-3589.5</c:v>
                </c:pt>
                <c:pt idx="2">
                  <c:v>-671</c:v>
                </c:pt>
                <c:pt idx="3">
                  <c:v>-663.5</c:v>
                </c:pt>
                <c:pt idx="4">
                  <c:v>0</c:v>
                </c:pt>
                <c:pt idx="5">
                  <c:v>374</c:v>
                </c:pt>
                <c:pt idx="6">
                  <c:v>374.5</c:v>
                </c:pt>
                <c:pt idx="7">
                  <c:v>380</c:v>
                </c:pt>
                <c:pt idx="8">
                  <c:v>380.5</c:v>
                </c:pt>
                <c:pt idx="9">
                  <c:v>389</c:v>
                </c:pt>
                <c:pt idx="10">
                  <c:v>389.5</c:v>
                </c:pt>
                <c:pt idx="11">
                  <c:v>392</c:v>
                </c:pt>
                <c:pt idx="12">
                  <c:v>808</c:v>
                </c:pt>
                <c:pt idx="13">
                  <c:v>1016.5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  <c:pt idx="5">
                  <c:v>-2.8803290988435037E-3</c:v>
                </c:pt>
                <c:pt idx="6">
                  <c:v>2.662311946914997E-2</c:v>
                </c:pt>
                <c:pt idx="7">
                  <c:v>-2.109130538883619E-3</c:v>
                </c:pt>
                <c:pt idx="8">
                  <c:v>2.7984314139757771E-2</c:v>
                </c:pt>
                <c:pt idx="9">
                  <c:v>-2.6465481569175608E-3</c:v>
                </c:pt>
                <c:pt idx="10">
                  <c:v>2.6256914003170095E-2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216-4CA0-99F6-F76FA6D96C0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3.0000000000000001E-3</c:v>
                  </c:pt>
                  <c:pt idx="3">
                    <c:v>3.0000000000000001E-3</c:v>
                  </c:pt>
                  <c:pt idx="4">
                    <c:v>2.2000000000000001E-4</c:v>
                  </c:pt>
                  <c:pt idx="5">
                    <c:v>3.3700000000000001E-4</c:v>
                  </c:pt>
                  <c:pt idx="6">
                    <c:v>2.63E-4</c:v>
                  </c:pt>
                  <c:pt idx="7">
                    <c:v>3.1399999999999999E-4</c:v>
                  </c:pt>
                  <c:pt idx="8">
                    <c:v>2.1900000000000001E-4</c:v>
                  </c:pt>
                  <c:pt idx="9">
                    <c:v>6.4999999999999997E-4</c:v>
                  </c:pt>
                  <c:pt idx="10">
                    <c:v>3.28E-4</c:v>
                  </c:pt>
                  <c:pt idx="11">
                    <c:v>0.01</c:v>
                  </c:pt>
                  <c:pt idx="12">
                    <c:v>5.0000000000000001E-3</c:v>
                  </c:pt>
                  <c:pt idx="13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3.0000000000000001E-3</c:v>
                  </c:pt>
                  <c:pt idx="3">
                    <c:v>3.0000000000000001E-3</c:v>
                  </c:pt>
                  <c:pt idx="4">
                    <c:v>2.2000000000000001E-4</c:v>
                  </c:pt>
                  <c:pt idx="5">
                    <c:v>3.3700000000000001E-4</c:v>
                  </c:pt>
                  <c:pt idx="6">
                    <c:v>2.63E-4</c:v>
                  </c:pt>
                  <c:pt idx="7">
                    <c:v>3.1399999999999999E-4</c:v>
                  </c:pt>
                  <c:pt idx="8">
                    <c:v>2.1900000000000001E-4</c:v>
                  </c:pt>
                  <c:pt idx="9">
                    <c:v>6.4999999999999997E-4</c:v>
                  </c:pt>
                  <c:pt idx="10">
                    <c:v>3.28E-4</c:v>
                  </c:pt>
                  <c:pt idx="11">
                    <c:v>0.01</c:v>
                  </c:pt>
                  <c:pt idx="12">
                    <c:v>5.0000000000000001E-3</c:v>
                  </c:pt>
                  <c:pt idx="13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-11834.5</c:v>
                </c:pt>
                <c:pt idx="1">
                  <c:v>-3589.5</c:v>
                </c:pt>
                <c:pt idx="2">
                  <c:v>-671</c:v>
                </c:pt>
                <c:pt idx="3">
                  <c:v>-663.5</c:v>
                </c:pt>
                <c:pt idx="4">
                  <c:v>0</c:v>
                </c:pt>
                <c:pt idx="5">
                  <c:v>374</c:v>
                </c:pt>
                <c:pt idx="6">
                  <c:v>374.5</c:v>
                </c:pt>
                <c:pt idx="7">
                  <c:v>380</c:v>
                </c:pt>
                <c:pt idx="8">
                  <c:v>380.5</c:v>
                </c:pt>
                <c:pt idx="9">
                  <c:v>389</c:v>
                </c:pt>
                <c:pt idx="10">
                  <c:v>389.5</c:v>
                </c:pt>
                <c:pt idx="11">
                  <c:v>392</c:v>
                </c:pt>
                <c:pt idx="12">
                  <c:v>808</c:v>
                </c:pt>
                <c:pt idx="13">
                  <c:v>1016.5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216-4CA0-99F6-F76FA6D96C0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3.0000000000000001E-3</c:v>
                  </c:pt>
                  <c:pt idx="3">
                    <c:v>3.0000000000000001E-3</c:v>
                  </c:pt>
                  <c:pt idx="4">
                    <c:v>2.2000000000000001E-4</c:v>
                  </c:pt>
                  <c:pt idx="5">
                    <c:v>3.3700000000000001E-4</c:v>
                  </c:pt>
                  <c:pt idx="6">
                    <c:v>2.63E-4</c:v>
                  </c:pt>
                  <c:pt idx="7">
                    <c:v>3.1399999999999999E-4</c:v>
                  </c:pt>
                  <c:pt idx="8">
                    <c:v>2.1900000000000001E-4</c:v>
                  </c:pt>
                  <c:pt idx="9">
                    <c:v>6.4999999999999997E-4</c:v>
                  </c:pt>
                  <c:pt idx="10">
                    <c:v>3.28E-4</c:v>
                  </c:pt>
                  <c:pt idx="11">
                    <c:v>0.01</c:v>
                  </c:pt>
                  <c:pt idx="12">
                    <c:v>5.0000000000000001E-3</c:v>
                  </c:pt>
                  <c:pt idx="13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3.0000000000000001E-3</c:v>
                  </c:pt>
                  <c:pt idx="3">
                    <c:v>3.0000000000000001E-3</c:v>
                  </c:pt>
                  <c:pt idx="4">
                    <c:v>2.2000000000000001E-4</c:v>
                  </c:pt>
                  <c:pt idx="5">
                    <c:v>3.3700000000000001E-4</c:v>
                  </c:pt>
                  <c:pt idx="6">
                    <c:v>2.63E-4</c:v>
                  </c:pt>
                  <c:pt idx="7">
                    <c:v>3.1399999999999999E-4</c:v>
                  </c:pt>
                  <c:pt idx="8">
                    <c:v>2.1900000000000001E-4</c:v>
                  </c:pt>
                  <c:pt idx="9">
                    <c:v>6.4999999999999997E-4</c:v>
                  </c:pt>
                  <c:pt idx="10">
                    <c:v>3.28E-4</c:v>
                  </c:pt>
                  <c:pt idx="11">
                    <c:v>0.01</c:v>
                  </c:pt>
                  <c:pt idx="12">
                    <c:v>5.0000000000000001E-3</c:v>
                  </c:pt>
                  <c:pt idx="13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-11834.5</c:v>
                </c:pt>
                <c:pt idx="1">
                  <c:v>-3589.5</c:v>
                </c:pt>
                <c:pt idx="2">
                  <c:v>-671</c:v>
                </c:pt>
                <c:pt idx="3">
                  <c:v>-663.5</c:v>
                </c:pt>
                <c:pt idx="4">
                  <c:v>0</c:v>
                </c:pt>
                <c:pt idx="5">
                  <c:v>374</c:v>
                </c:pt>
                <c:pt idx="6">
                  <c:v>374.5</c:v>
                </c:pt>
                <c:pt idx="7">
                  <c:v>380</c:v>
                </c:pt>
                <c:pt idx="8">
                  <c:v>380.5</c:v>
                </c:pt>
                <c:pt idx="9">
                  <c:v>389</c:v>
                </c:pt>
                <c:pt idx="10">
                  <c:v>389.5</c:v>
                </c:pt>
                <c:pt idx="11">
                  <c:v>392</c:v>
                </c:pt>
                <c:pt idx="12">
                  <c:v>808</c:v>
                </c:pt>
                <c:pt idx="13">
                  <c:v>1016.5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216-4CA0-99F6-F76FA6D96C0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-11834.5</c:v>
                </c:pt>
                <c:pt idx="1">
                  <c:v>-3589.5</c:v>
                </c:pt>
                <c:pt idx="2">
                  <c:v>-671</c:v>
                </c:pt>
                <c:pt idx="3">
                  <c:v>-663.5</c:v>
                </c:pt>
                <c:pt idx="4">
                  <c:v>0</c:v>
                </c:pt>
                <c:pt idx="5">
                  <c:v>374</c:v>
                </c:pt>
                <c:pt idx="6">
                  <c:v>374.5</c:v>
                </c:pt>
                <c:pt idx="7">
                  <c:v>380</c:v>
                </c:pt>
                <c:pt idx="8">
                  <c:v>380.5</c:v>
                </c:pt>
                <c:pt idx="9">
                  <c:v>389</c:v>
                </c:pt>
                <c:pt idx="10">
                  <c:v>389.5</c:v>
                </c:pt>
                <c:pt idx="11">
                  <c:v>392</c:v>
                </c:pt>
                <c:pt idx="12">
                  <c:v>808</c:v>
                </c:pt>
                <c:pt idx="13">
                  <c:v>1016.5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-1.4467042118470094E-2</c:v>
                </c:pt>
                <c:pt idx="1">
                  <c:v>1.0420135901088373E-3</c:v>
                </c:pt>
                <c:pt idx="2">
                  <c:v>6.5317866750679177E-3</c:v>
                </c:pt>
                <c:pt idx="3">
                  <c:v>6.5458943667373341E-3</c:v>
                </c:pt>
                <c:pt idx="4">
                  <c:v>7.7939548230917454E-3</c:v>
                </c:pt>
                <c:pt idx="5">
                  <c:v>8.4974583810066666E-3</c:v>
                </c:pt>
                <c:pt idx="6">
                  <c:v>8.4983988937846269E-3</c:v>
                </c:pt>
                <c:pt idx="7">
                  <c:v>8.5087445343421993E-3</c:v>
                </c:pt>
                <c:pt idx="8">
                  <c:v>8.5096850471201614E-3</c:v>
                </c:pt>
                <c:pt idx="9">
                  <c:v>8.5256737643454993E-3</c:v>
                </c:pt>
                <c:pt idx="10">
                  <c:v>8.5266142771234614E-3</c:v>
                </c:pt>
                <c:pt idx="11">
                  <c:v>8.5313168410132666E-3</c:v>
                </c:pt>
                <c:pt idx="12">
                  <c:v>9.3138234722769213E-3</c:v>
                </c:pt>
                <c:pt idx="13">
                  <c:v>9.7060173006867107E-3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216-4CA0-99F6-F76FA6D96C05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-11834.5</c:v>
                </c:pt>
                <c:pt idx="1">
                  <c:v>-3589.5</c:v>
                </c:pt>
                <c:pt idx="2">
                  <c:v>-671</c:v>
                </c:pt>
                <c:pt idx="3">
                  <c:v>-663.5</c:v>
                </c:pt>
                <c:pt idx="4">
                  <c:v>0</c:v>
                </c:pt>
                <c:pt idx="5">
                  <c:v>374</c:v>
                </c:pt>
                <c:pt idx="6">
                  <c:v>374.5</c:v>
                </c:pt>
                <c:pt idx="7">
                  <c:v>380</c:v>
                </c:pt>
                <c:pt idx="8">
                  <c:v>380.5</c:v>
                </c:pt>
                <c:pt idx="9">
                  <c:v>389</c:v>
                </c:pt>
                <c:pt idx="10">
                  <c:v>389.5</c:v>
                </c:pt>
                <c:pt idx="11">
                  <c:v>392</c:v>
                </c:pt>
                <c:pt idx="12">
                  <c:v>808</c:v>
                </c:pt>
                <c:pt idx="13">
                  <c:v>1016.5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6216-4CA0-99F6-F76FA6D96C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3742824"/>
        <c:axId val="1"/>
      </c:scatterChart>
      <c:valAx>
        <c:axId val="4537428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80451127819549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374282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052631578947367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66E8772A-98C1-076D-3CA1-EC494ABFEB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6940"/>
  <sheetViews>
    <sheetView tabSelected="1" workbookViewId="0">
      <selection activeCell="F10" sqref="F10"/>
    </sheetView>
  </sheetViews>
  <sheetFormatPr defaultColWidth="10.28515625" defaultRowHeight="12.75" x14ac:dyDescent="0.2"/>
  <cols>
    <col min="1" max="1" width="16.7109375" customWidth="1"/>
    <col min="2" max="2" width="4.85546875" customWidth="1"/>
    <col min="3" max="3" width="11.85546875" customWidth="1"/>
    <col min="4" max="4" width="9.42578125" customWidth="1"/>
    <col min="5" max="5" width="12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9" ht="20.25" x14ac:dyDescent="0.3">
      <c r="A1" s="1" t="s">
        <v>44</v>
      </c>
      <c r="F1" s="32" t="s">
        <v>38</v>
      </c>
      <c r="G1" s="28">
        <v>0</v>
      </c>
      <c r="H1" s="33">
        <v>2</v>
      </c>
      <c r="I1" s="34" t="s">
        <v>39</v>
      </c>
      <c r="J1" s="35" t="s">
        <v>40</v>
      </c>
      <c r="K1" s="36">
        <v>16.24437</v>
      </c>
      <c r="L1" s="37">
        <v>-34.533799999999999</v>
      </c>
      <c r="M1" s="30">
        <v>52501.792099999999</v>
      </c>
      <c r="N1" s="30">
        <v>1.7309249</v>
      </c>
      <c r="O1" s="38" t="s">
        <v>41</v>
      </c>
      <c r="P1" s="37">
        <v>7.04</v>
      </c>
      <c r="Q1" s="37">
        <v>7.4</v>
      </c>
      <c r="R1" s="39" t="s">
        <v>42</v>
      </c>
      <c r="S1" s="29" t="s">
        <v>43</v>
      </c>
    </row>
    <row r="2" spans="1:19" x14ac:dyDescent="0.2">
      <c r="A2" t="s">
        <v>23</v>
      </c>
      <c r="B2" t="s">
        <v>41</v>
      </c>
      <c r="C2" s="27"/>
      <c r="D2" s="3"/>
    </row>
    <row r="3" spans="1:19" ht="13.5" thickBot="1" x14ac:dyDescent="0.25">
      <c r="C3" t="s">
        <v>45</v>
      </c>
    </row>
    <row r="4" spans="1:19" ht="14.25" thickTop="1" thickBot="1" x14ac:dyDescent="0.25">
      <c r="A4" s="5" t="s">
        <v>0</v>
      </c>
      <c r="C4" s="24">
        <v>38230.25</v>
      </c>
      <c r="D4" s="25">
        <v>1.7309000000000001</v>
      </c>
    </row>
    <row r="5" spans="1:19" ht="13.5" thickTop="1" x14ac:dyDescent="0.2">
      <c r="A5" s="9" t="s">
        <v>27</v>
      </c>
      <c r="B5" s="10"/>
      <c r="C5" s="11">
        <v>-9.5</v>
      </c>
      <c r="D5" s="10" t="s">
        <v>28</v>
      </c>
      <c r="E5" s="10"/>
    </row>
    <row r="6" spans="1:19" x14ac:dyDescent="0.2">
      <c r="A6" s="5" t="s">
        <v>1</v>
      </c>
      <c r="E6" s="57" t="s">
        <v>63</v>
      </c>
      <c r="F6" s="66"/>
    </row>
    <row r="7" spans="1:19" x14ac:dyDescent="0.2">
      <c r="A7" t="s">
        <v>2</v>
      </c>
      <c r="C7" s="51">
        <v>58714.987000000001</v>
      </c>
      <c r="D7" s="65" t="s">
        <v>62</v>
      </c>
      <c r="E7" s="67">
        <v>52501.792099999999</v>
      </c>
      <c r="F7" s="68" t="s">
        <v>46</v>
      </c>
    </row>
    <row r="8" spans="1:19" x14ac:dyDescent="0.2">
      <c r="A8" t="s">
        <v>3</v>
      </c>
      <c r="C8" s="51">
        <v>1.7309330000000001</v>
      </c>
      <c r="D8" s="26" t="s">
        <v>62</v>
      </c>
      <c r="E8" s="69">
        <v>1.7309249</v>
      </c>
      <c r="F8" s="70" t="s">
        <v>46</v>
      </c>
    </row>
    <row r="9" spans="1:19" x14ac:dyDescent="0.2">
      <c r="A9" s="22" t="s">
        <v>30</v>
      </c>
      <c r="B9" s="31">
        <v>21</v>
      </c>
      <c r="C9" s="20" t="str">
        <f>"F"&amp;B9</f>
        <v>F21</v>
      </c>
      <c r="D9" s="21" t="str">
        <f>"G"&amp;B9</f>
        <v>G21</v>
      </c>
      <c r="F9" s="51"/>
    </row>
    <row r="10" spans="1:19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9" x14ac:dyDescent="0.2">
      <c r="A11" s="10" t="s">
        <v>15</v>
      </c>
      <c r="B11" s="10"/>
      <c r="C11" s="19">
        <f ca="1">INTERCEPT(INDIRECT($D$9):G992,INDIRECT($C$9):F992)</f>
        <v>7.7939548230917454E-3</v>
      </c>
      <c r="D11" s="3"/>
      <c r="E11" s="10"/>
    </row>
    <row r="12" spans="1:19" x14ac:dyDescent="0.2">
      <c r="A12" s="10" t="s">
        <v>16</v>
      </c>
      <c r="B12" s="10"/>
      <c r="C12" s="19">
        <f ca="1">SLOPE(INDIRECT($D$9):G992,INDIRECT($C$9):F992)</f>
        <v>1.8810255559222477E-6</v>
      </c>
      <c r="D12" s="3"/>
      <c r="E12" s="60" t="s">
        <v>58</v>
      </c>
      <c r="F12" s="61" t="s">
        <v>61</v>
      </c>
    </row>
    <row r="13" spans="1:19" x14ac:dyDescent="0.2">
      <c r="A13" s="10" t="s">
        <v>18</v>
      </c>
      <c r="B13" s="10"/>
      <c r="C13" s="3" t="s">
        <v>13</v>
      </c>
      <c r="E13" s="58" t="s">
        <v>32</v>
      </c>
      <c r="F13" s="56">
        <v>1</v>
      </c>
    </row>
    <row r="14" spans="1:19" x14ac:dyDescent="0.2">
      <c r="A14" s="10"/>
      <c r="B14" s="10"/>
      <c r="C14" s="10"/>
      <c r="E14" s="58" t="s">
        <v>29</v>
      </c>
      <c r="F14" s="62">
        <f ca="1">NOW()+15018.5+$C$5/24</f>
        <v>60683.730250810186</v>
      </c>
    </row>
    <row r="15" spans="1:19" x14ac:dyDescent="0.2">
      <c r="A15" s="12" t="s">
        <v>17</v>
      </c>
      <c r="B15" s="10"/>
      <c r="C15" s="13">
        <f ca="1">(C7+C11)+(C8+C12)*INT(MAX(F21:F3533))</f>
        <v>60473.62463307679</v>
      </c>
      <c r="E15" s="58" t="s">
        <v>33</v>
      </c>
      <c r="F15" s="62">
        <f ca="1">ROUND(2*($F$14-$C$7)/$C$8,0)/2+$F$13</f>
        <v>1138.5</v>
      </c>
    </row>
    <row r="16" spans="1:19" x14ac:dyDescent="0.2">
      <c r="A16" s="15" t="s">
        <v>4</v>
      </c>
      <c r="B16" s="10"/>
      <c r="C16" s="16">
        <f ca="1">+C8+C12</f>
        <v>1.730934881025556</v>
      </c>
      <c r="E16" s="58" t="s">
        <v>34</v>
      </c>
      <c r="F16" s="62">
        <f ca="1">ROUND(2*($F$14-$C$15)/$C$16,0)/2+$F$13</f>
        <v>122.5</v>
      </c>
    </row>
    <row r="17" spans="1:24" ht="13.5" thickBot="1" x14ac:dyDescent="0.25">
      <c r="A17" s="14" t="s">
        <v>26</v>
      </c>
      <c r="B17" s="10"/>
      <c r="C17" s="10">
        <f>COUNT(C21:C2191)</f>
        <v>14</v>
      </c>
      <c r="E17" s="58" t="s">
        <v>59</v>
      </c>
      <c r="F17" s="63">
        <f ca="1">+$C$15+$C$16*$F$16-15018.5-$C$5/24</f>
        <v>45667.559989335758</v>
      </c>
    </row>
    <row r="18" spans="1:24" ht="14.25" thickTop="1" thickBot="1" x14ac:dyDescent="0.25">
      <c r="A18" s="15" t="s">
        <v>5</v>
      </c>
      <c r="B18" s="10"/>
      <c r="C18" s="18">
        <f ca="1">+C15</f>
        <v>60473.62463307679</v>
      </c>
      <c r="D18" s="55">
        <f ca="1">+C16</f>
        <v>1.730934881025556</v>
      </c>
      <c r="E18" s="59" t="s">
        <v>60</v>
      </c>
      <c r="F18" s="64">
        <f ca="1">+($C$15+$C$16*$F$16)-($C$16/2)-15018.5-$C$5/24</f>
        <v>45666.694521895246</v>
      </c>
    </row>
    <row r="19" spans="1:24" ht="13.5" thickTop="1" x14ac:dyDescent="0.2">
      <c r="E19" s="14"/>
      <c r="F19" s="17"/>
    </row>
    <row r="20" spans="1:24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35</v>
      </c>
      <c r="I20" s="7" t="s">
        <v>36</v>
      </c>
      <c r="J20" s="7" t="s">
        <v>56</v>
      </c>
      <c r="K20" s="7" t="s">
        <v>37</v>
      </c>
      <c r="L20" s="7" t="s">
        <v>54</v>
      </c>
      <c r="M20" s="7" t="s">
        <v>24</v>
      </c>
      <c r="N20" s="7" t="s">
        <v>25</v>
      </c>
      <c r="O20" s="7" t="s">
        <v>22</v>
      </c>
      <c r="P20" s="6" t="s">
        <v>21</v>
      </c>
      <c r="Q20" s="4" t="s">
        <v>14</v>
      </c>
      <c r="U20" s="23" t="s">
        <v>31</v>
      </c>
    </row>
    <row r="21" spans="1:24" x14ac:dyDescent="0.2">
      <c r="A21" t="s">
        <v>47</v>
      </c>
      <c r="C21" s="8">
        <v>38230.25</v>
      </c>
      <c r="D21" s="8"/>
      <c r="E21">
        <f t="shared" ref="E21:E32" si="0">+(C21-C$7)/C$8</f>
        <v>-11834.506014964185</v>
      </c>
      <c r="F21">
        <f t="shared" ref="F21:F34" si="1">ROUND(2*E21,0)/2</f>
        <v>-11834.5</v>
      </c>
      <c r="G21">
        <f t="shared" ref="G21:G32" si="2">+C21-(C$7+F21*C$8)</f>
        <v>-1.0411499999463558E-2</v>
      </c>
      <c r="I21">
        <f>+G21</f>
        <v>-1.0411499999463558E-2</v>
      </c>
      <c r="O21">
        <f t="shared" ref="O21:O32" ca="1" si="3">+C$11+C$12*$F21</f>
        <v>-1.4467042118470094E-2</v>
      </c>
      <c r="Q21" s="2">
        <f t="shared" ref="Q21:Q32" si="4">+C21-15018.5</f>
        <v>23211.75</v>
      </c>
    </row>
    <row r="22" spans="1:24" x14ac:dyDescent="0.2">
      <c r="A22" t="s">
        <v>46</v>
      </c>
      <c r="C22" s="8">
        <v>52501.792099999999</v>
      </c>
      <c r="D22" s="8" t="s">
        <v>13</v>
      </c>
      <c r="E22">
        <f t="shared" si="0"/>
        <v>-3589.5062951598948</v>
      </c>
      <c r="F22">
        <f t="shared" si="1"/>
        <v>-3589.5</v>
      </c>
      <c r="G22">
        <f t="shared" si="2"/>
        <v>-1.0896500003582332E-2</v>
      </c>
      <c r="I22">
        <f>+G22</f>
        <v>-1.0896500003582332E-2</v>
      </c>
      <c r="O22">
        <f t="shared" ca="1" si="3"/>
        <v>1.0420135901088373E-3</v>
      </c>
      <c r="Q22" s="2">
        <f t="shared" si="4"/>
        <v>37483.292099999999</v>
      </c>
    </row>
    <row r="23" spans="1:24" ht="12" customHeight="1" x14ac:dyDescent="0.2">
      <c r="A23" s="40" t="s">
        <v>49</v>
      </c>
      <c r="B23" s="41" t="s">
        <v>48</v>
      </c>
      <c r="C23" s="42">
        <v>57553.529000000002</v>
      </c>
      <c r="D23" s="42">
        <v>3.0000000000000001E-3</v>
      </c>
      <c r="E23">
        <f t="shared" si="0"/>
        <v>-671.00113060413003</v>
      </c>
      <c r="F23">
        <f t="shared" si="1"/>
        <v>-671</v>
      </c>
      <c r="G23">
        <f t="shared" si="2"/>
        <v>-1.9570000004023314E-3</v>
      </c>
      <c r="J23">
        <f>+G23</f>
        <v>-1.9570000004023314E-3</v>
      </c>
      <c r="O23">
        <f t="shared" ca="1" si="3"/>
        <v>6.5317866750679177E-3</v>
      </c>
      <c r="Q23" s="2">
        <f t="shared" si="4"/>
        <v>42535.029000000002</v>
      </c>
    </row>
    <row r="24" spans="1:24" ht="12" customHeight="1" x14ac:dyDescent="0.2">
      <c r="A24" s="40" t="s">
        <v>49</v>
      </c>
      <c r="B24" s="41" t="s">
        <v>50</v>
      </c>
      <c r="C24" s="42">
        <v>57566.531999999999</v>
      </c>
      <c r="D24" s="42">
        <v>3.0000000000000001E-3</v>
      </c>
      <c r="E24">
        <f t="shared" si="0"/>
        <v>-663.48899697446507</v>
      </c>
      <c r="F24">
        <f t="shared" si="1"/>
        <v>-663.5</v>
      </c>
      <c r="G24">
        <f t="shared" si="2"/>
        <v>1.9045499997446314E-2</v>
      </c>
      <c r="J24">
        <f>+G24</f>
        <v>1.9045499997446314E-2</v>
      </c>
      <c r="O24">
        <f t="shared" ca="1" si="3"/>
        <v>6.5458943667373341E-3</v>
      </c>
      <c r="Q24" s="2">
        <f t="shared" si="4"/>
        <v>42548.031999999999</v>
      </c>
    </row>
    <row r="25" spans="1:24" ht="12" customHeight="1" x14ac:dyDescent="0.2">
      <c r="A25" s="43" t="s">
        <v>51</v>
      </c>
      <c r="B25" s="44" t="s">
        <v>48</v>
      </c>
      <c r="C25" s="49">
        <v>58714.987050000113</v>
      </c>
      <c r="D25" s="50">
        <v>2.2000000000000001E-4</v>
      </c>
      <c r="E25">
        <f t="shared" si="0"/>
        <v>2.8886220041004925E-5</v>
      </c>
      <c r="F25">
        <f t="shared" si="1"/>
        <v>0</v>
      </c>
      <c r="G25">
        <f t="shared" si="2"/>
        <v>5.0000111514236778E-5</v>
      </c>
      <c r="J25">
        <f>+G25</f>
        <v>5.0000111514236778E-5</v>
      </c>
      <c r="O25">
        <f t="shared" ca="1" si="3"/>
        <v>7.7939548230917454E-3</v>
      </c>
      <c r="Q25" s="2">
        <f t="shared" si="4"/>
        <v>43696.487050000113</v>
      </c>
    </row>
    <row r="26" spans="1:24" ht="12" customHeight="1" x14ac:dyDescent="0.2">
      <c r="A26" s="45" t="s">
        <v>53</v>
      </c>
      <c r="B26" s="46" t="s">
        <v>50</v>
      </c>
      <c r="C26" s="47">
        <v>59362.353061670903</v>
      </c>
      <c r="D26" s="47">
        <v>3.3700000000000001E-4</v>
      </c>
      <c r="E26">
        <f t="shared" si="0"/>
        <v>373.998335967309</v>
      </c>
      <c r="F26">
        <f t="shared" si="1"/>
        <v>374</v>
      </c>
      <c r="G26">
        <f t="shared" si="2"/>
        <v>-2.8803290988435037E-3</v>
      </c>
      <c r="L26">
        <f t="shared" ref="L26:L31" si="5">+G26</f>
        <v>-2.8803290988435037E-3</v>
      </c>
      <c r="O26">
        <f t="shared" ca="1" si="3"/>
        <v>8.4974583810066666E-3</v>
      </c>
      <c r="Q26" s="2">
        <f t="shared" si="4"/>
        <v>44343.853061670903</v>
      </c>
      <c r="X26" s="48" t="s">
        <v>55</v>
      </c>
    </row>
    <row r="27" spans="1:24" ht="12" customHeight="1" x14ac:dyDescent="0.2">
      <c r="A27" s="45" t="s">
        <v>53</v>
      </c>
      <c r="B27" s="46" t="s">
        <v>50</v>
      </c>
      <c r="C27" s="47">
        <v>59363.248031619471</v>
      </c>
      <c r="D27" s="47">
        <v>2.63E-4</v>
      </c>
      <c r="E27">
        <f t="shared" si="0"/>
        <v>374.51538079143995</v>
      </c>
      <c r="F27">
        <f t="shared" si="1"/>
        <v>374.5</v>
      </c>
      <c r="G27">
        <f t="shared" si="2"/>
        <v>2.662311946914997E-2</v>
      </c>
      <c r="L27">
        <f t="shared" si="5"/>
        <v>2.662311946914997E-2</v>
      </c>
      <c r="O27">
        <f t="shared" ca="1" si="3"/>
        <v>8.4983988937846269E-3</v>
      </c>
      <c r="Q27" s="2">
        <f t="shared" si="4"/>
        <v>44344.748031619471</v>
      </c>
      <c r="X27" s="48" t="s">
        <v>55</v>
      </c>
    </row>
    <row r="28" spans="1:24" ht="12" customHeight="1" x14ac:dyDescent="0.2">
      <c r="A28" s="45" t="s">
        <v>53</v>
      </c>
      <c r="B28" s="46" t="s">
        <v>50</v>
      </c>
      <c r="C28" s="47">
        <v>59372.739430869464</v>
      </c>
      <c r="D28" s="47">
        <v>3.1399999999999999E-4</v>
      </c>
      <c r="E28">
        <f t="shared" si="0"/>
        <v>379.99878150654172</v>
      </c>
      <c r="F28">
        <f t="shared" si="1"/>
        <v>380</v>
      </c>
      <c r="G28">
        <f t="shared" si="2"/>
        <v>-2.109130538883619E-3</v>
      </c>
      <c r="L28">
        <f t="shared" si="5"/>
        <v>-2.109130538883619E-3</v>
      </c>
      <c r="O28">
        <f t="shared" ca="1" si="3"/>
        <v>8.5087445343421993E-3</v>
      </c>
      <c r="Q28" s="2">
        <f t="shared" si="4"/>
        <v>44354.239430869464</v>
      </c>
      <c r="X28" s="48" t="s">
        <v>55</v>
      </c>
    </row>
    <row r="29" spans="1:24" x14ac:dyDescent="0.2">
      <c r="A29" s="45" t="s">
        <v>53</v>
      </c>
      <c r="B29" s="46" t="s">
        <v>50</v>
      </c>
      <c r="C29" s="47">
        <v>59373.634990814142</v>
      </c>
      <c r="D29" s="47">
        <v>2.1900000000000001E-4</v>
      </c>
      <c r="E29">
        <f t="shared" si="0"/>
        <v>380.51616718506199</v>
      </c>
      <c r="F29">
        <f t="shared" si="1"/>
        <v>380.5</v>
      </c>
      <c r="G29">
        <f t="shared" si="2"/>
        <v>2.7984314139757771E-2</v>
      </c>
      <c r="L29">
        <f t="shared" si="5"/>
        <v>2.7984314139757771E-2</v>
      </c>
      <c r="O29">
        <f t="shared" ca="1" si="3"/>
        <v>8.5096850471201614E-3</v>
      </c>
      <c r="Q29" s="2">
        <f t="shared" si="4"/>
        <v>44355.134990814142</v>
      </c>
      <c r="X29" s="48" t="s">
        <v>55</v>
      </c>
    </row>
    <row r="30" spans="1:24" x14ac:dyDescent="0.2">
      <c r="A30" s="45" t="s">
        <v>53</v>
      </c>
      <c r="B30" s="46" t="s">
        <v>50</v>
      </c>
      <c r="C30" s="47">
        <v>59388.317290451843</v>
      </c>
      <c r="D30" s="47">
        <v>6.4999999999999997E-4</v>
      </c>
      <c r="E30">
        <f t="shared" si="0"/>
        <v>388.99847102796139</v>
      </c>
      <c r="F30">
        <f t="shared" si="1"/>
        <v>389</v>
      </c>
      <c r="G30">
        <f t="shared" si="2"/>
        <v>-2.6465481569175608E-3</v>
      </c>
      <c r="L30">
        <f t="shared" si="5"/>
        <v>-2.6465481569175608E-3</v>
      </c>
      <c r="O30">
        <f t="shared" ca="1" si="3"/>
        <v>8.5256737643454993E-3</v>
      </c>
      <c r="Q30" s="2">
        <f t="shared" si="4"/>
        <v>44369.817290451843</v>
      </c>
      <c r="X30" s="48" t="s">
        <v>55</v>
      </c>
    </row>
    <row r="31" spans="1:24" x14ac:dyDescent="0.2">
      <c r="A31" s="45" t="s">
        <v>53</v>
      </c>
      <c r="B31" s="46" t="s">
        <v>50</v>
      </c>
      <c r="C31" s="47">
        <v>59389.211660414003</v>
      </c>
      <c r="D31" s="47">
        <v>3.28E-4</v>
      </c>
      <c r="E31">
        <f t="shared" si="0"/>
        <v>389.51516922607738</v>
      </c>
      <c r="F31">
        <f t="shared" si="1"/>
        <v>389.5</v>
      </c>
      <c r="G31">
        <f t="shared" si="2"/>
        <v>2.6256914003170095E-2</v>
      </c>
      <c r="L31">
        <f t="shared" si="5"/>
        <v>2.6256914003170095E-2</v>
      </c>
      <c r="O31">
        <f t="shared" ca="1" si="3"/>
        <v>8.5266142771234614E-3</v>
      </c>
      <c r="Q31" s="2">
        <f t="shared" si="4"/>
        <v>44370.711660414003</v>
      </c>
      <c r="X31" s="48" t="s">
        <v>55</v>
      </c>
    </row>
    <row r="32" spans="1:24" x14ac:dyDescent="0.2">
      <c r="A32" s="43" t="s">
        <v>52</v>
      </c>
      <c r="B32" s="44" t="s">
        <v>50</v>
      </c>
      <c r="C32" s="49">
        <v>59393.508999999998</v>
      </c>
      <c r="D32" s="50">
        <v>0.01</v>
      </c>
      <c r="E32">
        <f t="shared" si="0"/>
        <v>391.99784162645068</v>
      </c>
      <c r="F32">
        <f t="shared" si="1"/>
        <v>392</v>
      </c>
      <c r="G32">
        <f t="shared" si="2"/>
        <v>-3.7360000060289167E-3</v>
      </c>
      <c r="K32">
        <f>+G32</f>
        <v>-3.7360000060289167E-3</v>
      </c>
      <c r="O32">
        <f t="shared" ca="1" si="3"/>
        <v>8.5313168410132666E-3</v>
      </c>
      <c r="Q32" s="2">
        <f t="shared" si="4"/>
        <v>44375.008999999998</v>
      </c>
    </row>
    <row r="33" spans="1:17" x14ac:dyDescent="0.2">
      <c r="A33" s="52" t="s">
        <v>57</v>
      </c>
      <c r="B33" s="53" t="s">
        <v>48</v>
      </c>
      <c r="C33" s="54">
        <v>60113.578999999911</v>
      </c>
      <c r="D33" s="52">
        <v>5.0000000000000001E-3</v>
      </c>
      <c r="E33">
        <f t="shared" ref="E33:E34" si="6">+(C33-C$7)/C$8</f>
        <v>807.99892312406632</v>
      </c>
      <c r="F33">
        <f t="shared" si="1"/>
        <v>808</v>
      </c>
      <c r="G33">
        <f t="shared" ref="G33:G34" si="7">+C33-(C$7+F33*C$8)</f>
        <v>-1.8640000926097855E-3</v>
      </c>
      <c r="K33">
        <f>+G33</f>
        <v>-1.8640000926097855E-3</v>
      </c>
      <c r="O33">
        <f t="shared" ref="O33:O34" ca="1" si="8">+C$11+C$12*$F33</f>
        <v>9.3138234722769213E-3</v>
      </c>
      <c r="Q33" s="2">
        <f t="shared" ref="Q33:Q34" si="9">+C33-15018.5</f>
        <v>45095.078999999911</v>
      </c>
    </row>
    <row r="34" spans="1:17" x14ac:dyDescent="0.2">
      <c r="A34" s="52" t="s">
        <v>57</v>
      </c>
      <c r="B34" s="53" t="s">
        <v>50</v>
      </c>
      <c r="C34" s="54">
        <v>60474.503000000026</v>
      </c>
      <c r="D34" s="52">
        <v>0.01</v>
      </c>
      <c r="E34">
        <f t="shared" si="6"/>
        <v>1016.5130597198303</v>
      </c>
      <c r="F34">
        <f t="shared" si="1"/>
        <v>1016.5</v>
      </c>
      <c r="G34">
        <f t="shared" si="7"/>
        <v>2.2605500023928471E-2</v>
      </c>
      <c r="K34">
        <f>+G34</f>
        <v>2.2605500023928471E-2</v>
      </c>
      <c r="O34">
        <f t="shared" ca="1" si="8"/>
        <v>9.7060173006867107E-3</v>
      </c>
      <c r="Q34" s="2">
        <f t="shared" si="9"/>
        <v>45456.003000000026</v>
      </c>
    </row>
    <row r="35" spans="1:17" x14ac:dyDescent="0.2">
      <c r="C35" s="8"/>
      <c r="D35" s="8"/>
    </row>
    <row r="36" spans="1:17" x14ac:dyDescent="0.2">
      <c r="C36" s="8"/>
      <c r="D36" s="8"/>
    </row>
    <row r="37" spans="1:17" x14ac:dyDescent="0.2">
      <c r="C37" s="8"/>
      <c r="D37" s="8"/>
    </row>
    <row r="38" spans="1:17" x14ac:dyDescent="0.2">
      <c r="C38" s="8"/>
      <c r="D38" s="8"/>
    </row>
    <row r="39" spans="1:17" x14ac:dyDescent="0.2">
      <c r="C39" s="8"/>
      <c r="D39" s="8"/>
    </row>
    <row r="40" spans="1:17" x14ac:dyDescent="0.2">
      <c r="C40" s="8"/>
      <c r="D40" s="8"/>
    </row>
    <row r="41" spans="1:17" x14ac:dyDescent="0.2">
      <c r="C41" s="8"/>
      <c r="D41" s="8"/>
    </row>
    <row r="42" spans="1:17" x14ac:dyDescent="0.2">
      <c r="C42" s="8"/>
      <c r="D42" s="8"/>
    </row>
    <row r="43" spans="1:17" x14ac:dyDescent="0.2">
      <c r="C43" s="8"/>
      <c r="D43" s="8"/>
    </row>
    <row r="44" spans="1:17" x14ac:dyDescent="0.2">
      <c r="C44" s="8"/>
      <c r="D44" s="8"/>
    </row>
    <row r="45" spans="1:17" x14ac:dyDescent="0.2">
      <c r="C45" s="8"/>
      <c r="D45" s="8"/>
    </row>
    <row r="46" spans="1:17" x14ac:dyDescent="0.2">
      <c r="C46" s="8"/>
      <c r="D46" s="8"/>
    </row>
    <row r="47" spans="1:17" x14ac:dyDescent="0.2">
      <c r="C47" s="8"/>
      <c r="D47" s="8"/>
    </row>
    <row r="48" spans="1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sortState xmlns:xlrd2="http://schemas.microsoft.com/office/spreadsheetml/2017/richdata2" ref="A21:Y38">
    <sortCondition ref="C21:C38"/>
  </sortState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2025-01-08T04:31:33Z</dcterms:modified>
</cp:coreProperties>
</file>