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88F7EA-C57A-429A-89F8-077B31413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21" i="1"/>
  <c r="F21" i="1" s="1"/>
  <c r="G21" i="1" s="1"/>
  <c r="H21" i="1" s="1"/>
  <c r="Q21" i="1"/>
  <c r="F14" i="1"/>
  <c r="E46" i="1"/>
  <c r="F46" i="1" s="1"/>
  <c r="G46" i="1" s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K51" i="1" s="1"/>
  <c r="Q51" i="1"/>
  <c r="Q36" i="1"/>
  <c r="Q37" i="1"/>
  <c r="Q38" i="1"/>
  <c r="Q39" i="1"/>
  <c r="Q40" i="1"/>
  <c r="Q41" i="1"/>
  <c r="Q42" i="1"/>
  <c r="Q43" i="1"/>
  <c r="Q44" i="1"/>
  <c r="Q45" i="1"/>
  <c r="Q27" i="1"/>
  <c r="Q28" i="1"/>
  <c r="Q29" i="1"/>
  <c r="Q31" i="1"/>
  <c r="Q32" i="1"/>
  <c r="Q33" i="1"/>
  <c r="Q34" i="1"/>
  <c r="Q35" i="1"/>
  <c r="D9" i="1"/>
  <c r="C9" i="1"/>
  <c r="Q30" i="1"/>
  <c r="Q23" i="1"/>
  <c r="Q24" i="1"/>
  <c r="Q25" i="1"/>
  <c r="Q26" i="1"/>
  <c r="Q22" i="1"/>
  <c r="C17" i="1"/>
  <c r="F15" i="1" l="1"/>
  <c r="E36" i="1"/>
  <c r="F36" i="1" s="1"/>
  <c r="G36" i="1" s="1"/>
  <c r="K36" i="1" s="1"/>
  <c r="E40" i="1"/>
  <c r="F40" i="1" s="1"/>
  <c r="G40" i="1" s="1"/>
  <c r="K40" i="1" s="1"/>
  <c r="E44" i="1"/>
  <c r="F44" i="1" s="1"/>
  <c r="G44" i="1" s="1"/>
  <c r="K44" i="1" s="1"/>
  <c r="E26" i="1"/>
  <c r="F26" i="1" s="1"/>
  <c r="E24" i="1"/>
  <c r="F24" i="1" s="1"/>
  <c r="G24" i="1" s="1"/>
  <c r="K24" i="1" s="1"/>
  <c r="E32" i="1"/>
  <c r="F32" i="1" s="1"/>
  <c r="G32" i="1" s="1"/>
  <c r="I32" i="1" s="1"/>
  <c r="E29" i="1"/>
  <c r="F29" i="1" s="1"/>
  <c r="G29" i="1" s="1"/>
  <c r="I29" i="1" s="1"/>
  <c r="E37" i="1"/>
  <c r="F37" i="1" s="1"/>
  <c r="G37" i="1" s="1"/>
  <c r="K37" i="1" s="1"/>
  <c r="E41" i="1"/>
  <c r="F41" i="1" s="1"/>
  <c r="G41" i="1" s="1"/>
  <c r="K41" i="1" s="1"/>
  <c r="E45" i="1"/>
  <c r="F45" i="1" s="1"/>
  <c r="G45" i="1" s="1"/>
  <c r="K45" i="1" s="1"/>
  <c r="E27" i="1"/>
  <c r="F27" i="1" s="1"/>
  <c r="G27" i="1" s="1"/>
  <c r="I27" i="1" s="1"/>
  <c r="E31" i="1"/>
  <c r="F31" i="1" s="1"/>
  <c r="G31" i="1" s="1"/>
  <c r="I31" i="1" s="1"/>
  <c r="G26" i="1"/>
  <c r="K26" i="1" s="1"/>
  <c r="E25" i="1"/>
  <c r="F25" i="1" s="1"/>
  <c r="G25" i="1" s="1"/>
  <c r="K25" i="1" s="1"/>
  <c r="E35" i="1"/>
  <c r="F35" i="1" s="1"/>
  <c r="G35" i="1" s="1"/>
  <c r="I35" i="1" s="1"/>
  <c r="E38" i="1"/>
  <c r="F38" i="1" s="1"/>
  <c r="G38" i="1" s="1"/>
  <c r="K38" i="1" s="1"/>
  <c r="E42" i="1"/>
  <c r="F42" i="1" s="1"/>
  <c r="G42" i="1" s="1"/>
  <c r="K42" i="1" s="1"/>
  <c r="E33" i="1"/>
  <c r="F33" i="1" s="1"/>
  <c r="G33" i="1" s="1"/>
  <c r="I33" i="1" s="1"/>
  <c r="E30" i="1"/>
  <c r="F30" i="1" s="1"/>
  <c r="G30" i="1" s="1"/>
  <c r="I30" i="1" s="1"/>
  <c r="E28" i="1"/>
  <c r="F28" i="1" s="1"/>
  <c r="G28" i="1" s="1"/>
  <c r="I28" i="1" s="1"/>
  <c r="E34" i="1"/>
  <c r="F34" i="1" s="1"/>
  <c r="G34" i="1" s="1"/>
  <c r="I34" i="1" s="1"/>
  <c r="E39" i="1"/>
  <c r="F39" i="1" s="1"/>
  <c r="G39" i="1" s="1"/>
  <c r="K39" i="1" s="1"/>
  <c r="E43" i="1"/>
  <c r="F43" i="1" s="1"/>
  <c r="G43" i="1" s="1"/>
  <c r="K43" i="1" s="1"/>
  <c r="E23" i="1"/>
  <c r="F23" i="1" s="1"/>
  <c r="G23" i="1" s="1"/>
  <c r="K23" i="1" s="1"/>
  <c r="E22" i="1"/>
  <c r="F22" i="1" s="1"/>
  <c r="G22" i="1" s="1"/>
  <c r="C11" i="1"/>
  <c r="C12" i="1"/>
  <c r="O21" i="1" l="1"/>
  <c r="O52" i="1"/>
  <c r="O48" i="1"/>
  <c r="O50" i="1"/>
  <c r="O47" i="1"/>
  <c r="O49" i="1"/>
  <c r="O46" i="1"/>
  <c r="O51" i="1"/>
  <c r="O44" i="1"/>
  <c r="O30" i="1"/>
  <c r="O33" i="1"/>
  <c r="O29" i="1"/>
  <c r="O40" i="1"/>
  <c r="O36" i="1"/>
  <c r="O26" i="1"/>
  <c r="O34" i="1"/>
  <c r="O22" i="1"/>
  <c r="O37" i="1"/>
  <c r="O38" i="1"/>
  <c r="C15" i="1"/>
  <c r="O45" i="1"/>
  <c r="O39" i="1"/>
  <c r="O25" i="1"/>
  <c r="O23" i="1"/>
  <c r="O43" i="1"/>
  <c r="O24" i="1"/>
  <c r="O27" i="1"/>
  <c r="O35" i="1"/>
  <c r="O41" i="1"/>
  <c r="O42" i="1"/>
  <c r="O31" i="1"/>
  <c r="O32" i="1"/>
  <c r="O28" i="1"/>
  <c r="C16" i="1"/>
  <c r="D18" i="1" s="1"/>
  <c r="K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<sst xmlns="http://schemas.openxmlformats.org/spreadsheetml/2006/main" count="116" uniqueCount="59">
  <si>
    <t>OEJV 0182</t>
  </si>
  <si>
    <t>OEJV 0189</t>
  </si>
  <si>
    <t>OEJV 0191</t>
  </si>
  <si>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</si>
  <si>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</si>
  <si>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</si>
  <si>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</si>
  <si>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</si>
  <si>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</si>
  <si>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</si>
  <si>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</si>
  <si>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</si>
  <si>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</si>
  <si>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</si>
  <si>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</si>
  <si>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</si>
  <si>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</si>
  <si>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</si>
  <si>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</si>
  <si>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</si>
  <si>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</si>
  <si>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</si>
  <si>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</si>
  <si>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</si>
  <si>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</si>
  <si>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</si>
  <si>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</si>
  <si>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</si>
  <si>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</si>
  <si>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</si>
  <si>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</si>
  <si>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</si>
  <si>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</si>
  <si>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</si>
  <si>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</si>
  <si>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</si>
  <si>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</si>
  <si>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</si>
  <si>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V1055 Sco / GSC 7356-0476               </t>
  </si>
  <si>
    <t xml:space="preserve">EW        </t>
  </si>
  <si>
    <t>IBVS 5843</t>
  </si>
  <si>
    <t>II</t>
  </si>
  <si>
    <t>OEJV 0181</t>
  </si>
  <si>
    <t>PE</t>
  </si>
  <si>
    <t>CCD</t>
  </si>
  <si>
    <t>JAVSO, 49, 251</t>
  </si>
  <si>
    <t>JBAV, 79</t>
  </si>
  <si>
    <t>TESS/RAA</t>
  </si>
  <si>
    <t>TESS</t>
  </si>
  <si>
    <t>VSS SEB Gp</t>
  </si>
  <si>
    <t>JBAV 96</t>
  </si>
  <si>
    <t xml:space="preserve">Mag </t>
  </si>
  <si>
    <t>Add cycle</t>
  </si>
  <si>
    <t>Old Cycle</t>
  </si>
  <si>
    <t>Next ToM-P</t>
  </si>
  <si>
    <t>Next ToM-S</t>
  </si>
  <si>
    <t>8.50-8.80</t>
  </si>
  <si>
    <t>VSX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</si>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</sst>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13" fillId="0" borderId="0"/>
    <xf numFmtId="0" fontId="6" fillId="0" borderId="0"/>
    <xf numFmtId="0" fontId="24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5" fillId="0" borderId="0" xfId="0" applyFont="1">
      <alignment vertical="top"/>
    </xf>
    <xf numFmtId="0" fontId="29" fillId="0" borderId="0" xfId="42" applyFont="1" applyAlignment="1">
      <alignment horizontal="left" vertical="center"/>
    </xf>
    <xf numFmtId="0" fontId="29" fillId="0" borderId="0" xfId="42" applyFont="1" applyAlignment="1">
      <alignment horizontal="center" vertical="center"/>
    </xf>
    <xf numFmtId="0" fontId="30" fillId="0" borderId="0" xfId="43" applyFont="1" applyAlignment="1">
      <alignment horizontal="left"/>
    </xf>
    <xf numFmtId="0" fontId="30" fillId="0" borderId="0" xfId="43" applyFont="1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43" fontId="31" fillId="0" borderId="0" xfId="49" applyFont="1" applyBorder="1"/>
    <xf numFmtId="0" fontId="3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14" fontId="6" fillId="0" borderId="0" xfId="0" applyNumberFormat="1" applyFont="1" applyAlignment="1"/>
    <xf numFmtId="0" fontId="8" fillId="0" borderId="0" xfId="43" applyFont="1" applyAlignment="1">
      <alignment horizontal="left"/>
    </xf>
    <xf numFmtId="0" fontId="8" fillId="0" borderId="0" xfId="43" applyFont="1" applyAlignment="1">
      <alignment horizontal="center"/>
    </xf>
    <xf numFmtId="0" fontId="6" fillId="0" borderId="0" xfId="0" applyFont="1" applyAlignment="1">
      <alignment horizontal="left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166" fontId="33" fillId="0" borderId="0" xfId="0" applyNumberFormat="1" applyFont="1" applyAlignment="1">
      <alignment horizontal="left"/>
    </xf>
    <xf numFmtId="165" fontId="33" fillId="0" borderId="0" xfId="0" applyNumberFormat="1" applyFont="1" applyAlignment="1">
      <alignment horizontal="left"/>
    </xf>
    <xf numFmtId="0" fontId="7" fillId="0" borderId="0" xfId="0" applyFont="1" applyAlignment="1"/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>
      <alignment vertical="top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4" borderId="12" xfId="0" applyFont="1" applyFill="1" applyBorder="1" applyAlignment="1">
      <alignment horizontal="right" vertical="center"/>
    </xf>
    <xf numFmtId="0" fontId="6" fillId="24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22" fontId="33" fillId="0" borderId="17" xfId="0" applyNumberFormat="1" applyFont="1" applyBorder="1" applyAlignment="1">
      <alignment horizontal="right" vertical="center"/>
    </xf>
    <xf numFmtId="0" fontId="35" fillId="0" borderId="0" xfId="0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Active!$D$21:$D$212</c:f>
                <c:numCache>
                  <c:formatCode>General</c:formatCode>
                  <c:ptCount val="19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Active!$D$21:$D$212</c:f>
                <c:numCache>
                  <c:formatCode>General</c:formatCode>
                  <c:ptCount val="19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4-4A1D-ACE9-1FBDA7D118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6">
                  <c:v>-2.1512999999686144E-2</c:v>
                </c:pt>
                <c:pt idx="7">
                  <c:v>-1.8761999999696855E-2</c:v>
                </c:pt>
                <c:pt idx="8">
                  <c:v>-1.8605000004754402E-2</c:v>
                </c:pt>
                <c:pt idx="9">
                  <c:v>-1.7564000001584645E-2</c:v>
                </c:pt>
                <c:pt idx="10">
                  <c:v>-1.9252999998570886E-2</c:v>
                </c:pt>
                <c:pt idx="11">
                  <c:v>-2.1532000006118324E-2</c:v>
                </c:pt>
                <c:pt idx="12">
                  <c:v>-1.4632000151323155E-2</c:v>
                </c:pt>
                <c:pt idx="13">
                  <c:v>-1.3683000004675705E-2</c:v>
                </c:pt>
                <c:pt idx="14">
                  <c:v>-5.438000000140164E-3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A4-4A1D-ACE9-1FBDA7D118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4-4A1D-ACE9-1FBDA7D118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1">
                  <c:v>-4.767100000026403E-2</c:v>
                </c:pt>
                <c:pt idx="2">
                  <c:v>-4.2014999999082647E-2</c:v>
                </c:pt>
                <c:pt idx="3">
                  <c:v>-4.2258000001311302E-2</c:v>
                </c:pt>
                <c:pt idx="4">
                  <c:v>-3.9601000004040543E-2</c:v>
                </c:pt>
                <c:pt idx="5">
                  <c:v>-3.7631999999575783E-2</c:v>
                </c:pt>
                <c:pt idx="15">
                  <c:v>1.6130001749843359E-3</c:v>
                </c:pt>
                <c:pt idx="16">
                  <c:v>1.0100000072270632E-3</c:v>
                </c:pt>
                <c:pt idx="17">
                  <c:v>2.4249999478342943E-3</c:v>
                </c:pt>
                <c:pt idx="18">
                  <c:v>2.6250000737491064E-3</c:v>
                </c:pt>
                <c:pt idx="19">
                  <c:v>2.2420001841965131E-3</c:v>
                </c:pt>
                <c:pt idx="20">
                  <c:v>2.5920000553014688E-3</c:v>
                </c:pt>
                <c:pt idx="21">
                  <c:v>2.0170000934740528E-3</c:v>
                </c:pt>
                <c:pt idx="22">
                  <c:v>1.8010001076618209E-3</c:v>
                </c:pt>
                <c:pt idx="23">
                  <c:v>2.1909998176852241E-3</c:v>
                </c:pt>
                <c:pt idx="24">
                  <c:v>2.3010001896182075E-3</c:v>
                </c:pt>
                <c:pt idx="30">
                  <c:v>1.6638000000966713E-2</c:v>
                </c:pt>
                <c:pt idx="31">
                  <c:v>2.2159999978612177E-2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4-4A1D-ACE9-1FBDA7D118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  <c:pt idx="25">
                  <c:v>6.8764095776714385E-3</c:v>
                </c:pt>
                <c:pt idx="26">
                  <c:v>7.4314958910690621E-3</c:v>
                </c:pt>
                <c:pt idx="27">
                  <c:v>9.0484893444227055E-3</c:v>
                </c:pt>
                <c:pt idx="28">
                  <c:v>8.1151396225322969E-3</c:v>
                </c:pt>
                <c:pt idx="29">
                  <c:v>9.4621310199727304E-3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4-4A1D-ACE9-1FBDA7D118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A4-4A1D-ACE9-1FBDA7D118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2">
                    <c:v>1.2999999999999999E-3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8.9999999999999998E-4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2E-3</c:v>
                  </c:pt>
                  <c:pt idx="9">
                    <c:v>8.9999999999999993E-3</c:v>
                  </c:pt>
                  <c:pt idx="10">
                    <c:v>2E-3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3.0000000000000001E-3</c:v>
                  </c:pt>
                  <c:pt idx="14">
                    <c:v>2.8E-3</c:v>
                  </c:pt>
                  <c:pt idx="15">
                    <c:v>1.5E-3</c:v>
                  </c:pt>
                  <c:pt idx="16">
                    <c:v>1.58E-3</c:v>
                  </c:pt>
                  <c:pt idx="17">
                    <c:v>2.3400000000000001E-3</c:v>
                  </c:pt>
                  <c:pt idx="18">
                    <c:v>2.0799999999999998E-3</c:v>
                  </c:pt>
                  <c:pt idx="19">
                    <c:v>2.3900000000000002E-3</c:v>
                  </c:pt>
                  <c:pt idx="20">
                    <c:v>1.9499999999999999E-3</c:v>
                  </c:pt>
                  <c:pt idx="21">
                    <c:v>1.66E-3</c:v>
                  </c:pt>
                  <c:pt idx="22">
                    <c:v>2.6700000000000001E-3</c:v>
                  </c:pt>
                  <c:pt idx="23">
                    <c:v>2.5699999999999998E-3</c:v>
                  </c:pt>
                  <c:pt idx="24">
                    <c:v>2.8300000000000001E-3</c:v>
                  </c:pt>
                  <c:pt idx="25">
                    <c:v>1.6100000000000001E-4</c:v>
                  </c:pt>
                  <c:pt idx="26">
                    <c:v>6.7000000000000002E-5</c:v>
                  </c:pt>
                  <c:pt idx="27">
                    <c:v>3.4900000000000003E-4</c:v>
                  </c:pt>
                  <c:pt idx="28">
                    <c:v>1.13E-4</c:v>
                  </c:pt>
                  <c:pt idx="29">
                    <c:v>7.4200000000000004E-4</c:v>
                  </c:pt>
                  <c:pt idx="30">
                    <c:v>5.0000000000000001E-3</c:v>
                  </c:pt>
                  <c:pt idx="3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A4-4A1D-ACE9-1FBDA7D118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10998.5</c:v>
                </c:pt>
                <c:pt idx="2">
                  <c:v>13702.5</c:v>
                </c:pt>
                <c:pt idx="3">
                  <c:v>13703</c:v>
                </c:pt>
                <c:pt idx="4">
                  <c:v>14953.5</c:v>
                </c:pt>
                <c:pt idx="5">
                  <c:v>14962</c:v>
                </c:pt>
                <c:pt idx="6">
                  <c:v>24845.5</c:v>
                </c:pt>
                <c:pt idx="7">
                  <c:v>24867</c:v>
                </c:pt>
                <c:pt idx="8">
                  <c:v>24867.5</c:v>
                </c:pt>
                <c:pt idx="9">
                  <c:v>24874</c:v>
                </c:pt>
                <c:pt idx="10">
                  <c:v>24935.5</c:v>
                </c:pt>
                <c:pt idx="11">
                  <c:v>25062</c:v>
                </c:pt>
                <c:pt idx="12">
                  <c:v>25912</c:v>
                </c:pt>
                <c:pt idx="13">
                  <c:v>25940.5</c:v>
                </c:pt>
                <c:pt idx="14">
                  <c:v>27083</c:v>
                </c:pt>
                <c:pt idx="15">
                  <c:v>28889.5</c:v>
                </c:pt>
                <c:pt idx="16">
                  <c:v>28890</c:v>
                </c:pt>
                <c:pt idx="17">
                  <c:v>29007.5</c:v>
                </c:pt>
                <c:pt idx="18">
                  <c:v>29007.5</c:v>
                </c:pt>
                <c:pt idx="19">
                  <c:v>29008</c:v>
                </c:pt>
                <c:pt idx="20">
                  <c:v>29008</c:v>
                </c:pt>
                <c:pt idx="21">
                  <c:v>29010.5</c:v>
                </c:pt>
                <c:pt idx="22">
                  <c:v>29076.5</c:v>
                </c:pt>
                <c:pt idx="23">
                  <c:v>29076.5</c:v>
                </c:pt>
                <c:pt idx="24">
                  <c:v>29076.5</c:v>
                </c:pt>
                <c:pt idx="25">
                  <c:v>29866</c:v>
                </c:pt>
                <c:pt idx="26">
                  <c:v>29900</c:v>
                </c:pt>
                <c:pt idx="27">
                  <c:v>29900.5</c:v>
                </c:pt>
                <c:pt idx="28">
                  <c:v>29941</c:v>
                </c:pt>
                <c:pt idx="29">
                  <c:v>29941.5</c:v>
                </c:pt>
                <c:pt idx="30">
                  <c:v>30967</c:v>
                </c:pt>
                <c:pt idx="31">
                  <c:v>31940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0">
                  <c:v>-5.2028698624226377E-2</c:v>
                </c:pt>
                <c:pt idx="1">
                  <c:v>-3.2689323165152828E-2</c:v>
                </c:pt>
                <c:pt idx="2">
                  <c:v>-2.7934704695240124E-2</c:v>
                </c:pt>
                <c:pt idx="3">
                  <c:v>-2.7933825512830746E-2</c:v>
                </c:pt>
                <c:pt idx="4">
                  <c:v>-2.5734990306977994E-2</c:v>
                </c:pt>
                <c:pt idx="5">
                  <c:v>-2.5720044206018582E-2</c:v>
                </c:pt>
                <c:pt idx="6">
                  <c:v>-8.3412455198565161E-3</c:v>
                </c:pt>
                <c:pt idx="7">
                  <c:v>-8.3034406762532917E-3</c:v>
                </c:pt>
                <c:pt idx="8">
                  <c:v>-8.3025614938439171E-3</c:v>
                </c:pt>
                <c:pt idx="9">
                  <c:v>-8.291132122522013E-3</c:v>
                </c:pt>
                <c:pt idx="10">
                  <c:v>-8.1829926861685942E-3</c:v>
                </c:pt>
                <c:pt idx="11">
                  <c:v>-7.9605595365961276E-3</c:v>
                </c:pt>
                <c:pt idx="12">
                  <c:v>-6.4659494406546364E-3</c:v>
                </c:pt>
                <c:pt idx="13">
                  <c:v>-6.4158360433201264E-3</c:v>
                </c:pt>
                <c:pt idx="14">
                  <c:v>-4.4069042378928822E-3</c:v>
                </c:pt>
                <c:pt idx="15">
                  <c:v>-1.2304181928125199E-3</c:v>
                </c:pt>
                <c:pt idx="16">
                  <c:v>-1.2295390104031453E-3</c:v>
                </c:pt>
                <c:pt idx="17">
                  <c:v>-1.0229311441994626E-3</c:v>
                </c:pt>
                <c:pt idx="18">
                  <c:v>-1.0229311441994626E-3</c:v>
                </c:pt>
                <c:pt idx="19">
                  <c:v>-1.0220519617900881E-3</c:v>
                </c:pt>
                <c:pt idx="20">
                  <c:v>-1.0220519617900881E-3</c:v>
                </c:pt>
                <c:pt idx="21">
                  <c:v>-1.0176560497432013E-3</c:v>
                </c:pt>
                <c:pt idx="22">
                  <c:v>-9.0160397170539058E-4</c:v>
                </c:pt>
                <c:pt idx="23">
                  <c:v>-9.0160397170539058E-4</c:v>
                </c:pt>
                <c:pt idx="24">
                  <c:v>-9.0160397170539058E-4</c:v>
                </c:pt>
                <c:pt idx="25">
                  <c:v>4.8662505270144485E-4</c:v>
                </c:pt>
                <c:pt idx="26">
                  <c:v>5.4640945653910283E-4</c:v>
                </c:pt>
                <c:pt idx="27">
                  <c:v>5.472886389484774E-4</c:v>
                </c:pt>
                <c:pt idx="28">
                  <c:v>6.1850241410804641E-4</c:v>
                </c:pt>
                <c:pt idx="29">
                  <c:v>6.1938159651742097E-4</c:v>
                </c:pt>
                <c:pt idx="30">
                  <c:v>2.422584718150364E-3</c:v>
                </c:pt>
                <c:pt idx="31">
                  <c:v>4.133473686798686E-3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A4-4A1D-ACE9-1FBDA7D11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6400"/>
        <c:axId val="1"/>
      </c:scatterChart>
      <c:valAx>
        <c:axId val="4437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E37D35-D27E-81D4-2275-C5A8C11D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13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28515625" customWidth="1"/>
  </cols>
  <sheetData>
    <row r="1" spans="1:20" ht="20.25" x14ac:dyDescent="0.3">
      <c r="A1" s="1" t="s">
        <v>38</v>
      </c>
      <c r="F1" s="2">
        <v>52500.2258</v>
      </c>
      <c r="G1" s="2">
        <v>0.36368802</v>
      </c>
      <c r="H1" s="2" t="s">
        <v>39</v>
      </c>
      <c r="T1" s="30"/>
    </row>
    <row r="2" spans="1:20" s="30" customFormat="1" ht="12.95" customHeight="1" x14ac:dyDescent="0.2">
      <c r="A2" s="30" t="s">
        <v>26</v>
      </c>
      <c r="B2" s="30" t="s">
        <v>39</v>
      </c>
      <c r="C2" s="31"/>
      <c r="D2" s="31"/>
    </row>
    <row r="3" spans="1:20" s="30" customFormat="1" ht="12.95" customHeight="1" thickBot="1" x14ac:dyDescent="0.25"/>
    <row r="4" spans="1:20" s="30" customFormat="1" ht="12.95" customHeight="1" thickTop="1" thickBot="1" x14ac:dyDescent="0.25">
      <c r="A4" s="32" t="s">
        <v>37</v>
      </c>
      <c r="C4" s="33">
        <v>52500.2258</v>
      </c>
      <c r="D4" s="34">
        <v>0.36368802</v>
      </c>
    </row>
    <row r="5" spans="1:20" s="30" customFormat="1" ht="12.95" customHeight="1" thickTop="1" x14ac:dyDescent="0.2">
      <c r="A5" s="5" t="s">
        <v>30</v>
      </c>
      <c r="B5" s="35"/>
      <c r="C5" s="6">
        <v>-9.5</v>
      </c>
      <c r="D5" s="35" t="s">
        <v>31</v>
      </c>
    </row>
    <row r="6" spans="1:20" s="30" customFormat="1" ht="12.95" customHeight="1" x14ac:dyDescent="0.2">
      <c r="A6" s="32" t="s">
        <v>4</v>
      </c>
    </row>
    <row r="7" spans="1:20" s="30" customFormat="1" ht="12.95" customHeight="1" x14ac:dyDescent="0.2">
      <c r="A7" s="30" t="s">
        <v>5</v>
      </c>
      <c r="C7" s="30">
        <v>48500.273000000001</v>
      </c>
      <c r="D7" s="30" t="s">
        <v>57</v>
      </c>
    </row>
    <row r="8" spans="1:20" s="30" customFormat="1" ht="12.95" customHeight="1" x14ac:dyDescent="0.2">
      <c r="A8" s="30" t="s">
        <v>6</v>
      </c>
      <c r="C8" s="30">
        <v>0.36368600000000001</v>
      </c>
      <c r="D8" s="59" t="s">
        <v>57</v>
      </c>
    </row>
    <row r="9" spans="1:20" s="30" customFormat="1" ht="12.95" customHeight="1" x14ac:dyDescent="0.2">
      <c r="A9" s="9" t="s">
        <v>34</v>
      </c>
      <c r="B9" s="14">
        <v>21</v>
      </c>
      <c r="C9" s="12" t="str">
        <f>"F"&amp;B9</f>
        <v>F21</v>
      </c>
      <c r="D9" s="13" t="str">
        <f>"G"&amp;B9</f>
        <v>G21</v>
      </c>
    </row>
    <row r="10" spans="1:20" s="30" customFormat="1" ht="12.95" customHeight="1" thickBot="1" x14ac:dyDescent="0.25">
      <c r="A10" s="35"/>
      <c r="B10" s="35"/>
      <c r="C10" s="36" t="s">
        <v>22</v>
      </c>
      <c r="D10" s="36" t="s">
        <v>23</v>
      </c>
      <c r="E10" s="35"/>
    </row>
    <row r="11" spans="1:20" s="30" customFormat="1" ht="12.95" customHeight="1" x14ac:dyDescent="0.2">
      <c r="A11" s="35" t="s">
        <v>18</v>
      </c>
      <c r="B11" s="35"/>
      <c r="C11" s="11">
        <f ca="1">INTERCEPT(INDIRECT($D$9):G965,INDIRECT($C$9):F965)</f>
        <v>-5.2028698624226377E-2</v>
      </c>
      <c r="D11" s="31"/>
      <c r="E11" s="35"/>
    </row>
    <row r="12" spans="1:20" s="30" customFormat="1" ht="12.95" customHeight="1" x14ac:dyDescent="0.2">
      <c r="A12" s="35" t="s">
        <v>19</v>
      </c>
      <c r="B12" s="35"/>
      <c r="C12" s="11">
        <f ca="1">SLOPE(INDIRECT($D$9):G965,INDIRECT($C$9):F965)</f>
        <v>1.7583648187546983E-6</v>
      </c>
      <c r="D12" s="31"/>
      <c r="E12" s="53" t="s">
        <v>51</v>
      </c>
      <c r="F12" s="54" t="s">
        <v>56</v>
      </c>
    </row>
    <row r="13" spans="1:20" s="30" customFormat="1" ht="12.95" customHeight="1" x14ac:dyDescent="0.2">
      <c r="A13" s="35" t="s">
        <v>21</v>
      </c>
      <c r="B13" s="35"/>
      <c r="C13" s="31" t="s">
        <v>16</v>
      </c>
      <c r="E13" s="51" t="s">
        <v>52</v>
      </c>
      <c r="F13" s="55">
        <v>1</v>
      </c>
    </row>
    <row r="14" spans="1:20" s="30" customFormat="1" ht="12.95" customHeight="1" x14ac:dyDescent="0.2">
      <c r="A14" s="35"/>
      <c r="B14" s="35"/>
      <c r="C14" s="35"/>
      <c r="E14" s="51" t="s">
        <v>32</v>
      </c>
      <c r="F14" s="56">
        <f ca="1">NOW()+15018.5+$C$5/24</f>
        <v>60683.742512268516</v>
      </c>
    </row>
    <row r="15" spans="1:20" s="30" customFormat="1" ht="12.95" customHeight="1" x14ac:dyDescent="0.2">
      <c r="A15" s="7" t="s">
        <v>20</v>
      </c>
      <c r="B15" s="35"/>
      <c r="C15" s="8">
        <f ca="1">(C7+C11)+(C8+C12)*INT(MAX(F21:F3506))</f>
        <v>60116.407973473688</v>
      </c>
      <c r="E15" s="51" t="s">
        <v>53</v>
      </c>
      <c r="F15" s="56">
        <f ca="1">ROUND(2*($F$14-$C$7)/$C$8,0)/2+$F$13</f>
        <v>33501</v>
      </c>
    </row>
    <row r="16" spans="1:20" s="30" customFormat="1" ht="12.95" customHeight="1" x14ac:dyDescent="0.2">
      <c r="A16" s="7" t="s">
        <v>7</v>
      </c>
      <c r="B16" s="35"/>
      <c r="C16" s="8">
        <f ca="1">+C8+C12</f>
        <v>0.36368775836481876</v>
      </c>
      <c r="E16" s="51" t="s">
        <v>33</v>
      </c>
      <c r="F16" s="56">
        <f ca="1">ROUND(2*($F$14-$C$15)/$C$16,0)/2+$F$13</f>
        <v>1561</v>
      </c>
    </row>
    <row r="17" spans="1:17" s="30" customFormat="1" ht="12.95" customHeight="1" thickBot="1" x14ac:dyDescent="0.25">
      <c r="A17" s="9" t="s">
        <v>29</v>
      </c>
      <c r="B17" s="35"/>
      <c r="C17" s="35">
        <f>COUNT(C21:C2164)</f>
        <v>32</v>
      </c>
      <c r="E17" s="51" t="s">
        <v>54</v>
      </c>
      <c r="F17" s="57">
        <f ca="1">+$C$15+$C$16*$F$16-15018.5-$C$5/24</f>
        <v>45666.020397614506</v>
      </c>
    </row>
    <row r="18" spans="1:17" s="30" customFormat="1" ht="12.95" customHeight="1" thickTop="1" thickBot="1" x14ac:dyDescent="0.25">
      <c r="A18" s="7" t="s">
        <v>8</v>
      </c>
      <c r="B18" s="35"/>
      <c r="C18" s="37">
        <f ca="1">+C15</f>
        <v>60116.407973473688</v>
      </c>
      <c r="D18" s="50">
        <f ca="1">+C16</f>
        <v>0.36368775836481876</v>
      </c>
      <c r="E18" s="52" t="s">
        <v>55</v>
      </c>
      <c r="F18" s="58">
        <f ca="1">+($C$15+$C$16*$F$16)-($C$16/2)-15018.5-$C$5/24</f>
        <v>45665.838553735324</v>
      </c>
    </row>
    <row r="19" spans="1:17" s="30" customFormat="1" ht="12.95" customHeight="1" thickTop="1" x14ac:dyDescent="0.2">
      <c r="E19" s="9"/>
      <c r="F19" s="10"/>
    </row>
    <row r="20" spans="1:17" s="30" customFormat="1" ht="12.95" customHeight="1" thickBot="1" x14ac:dyDescent="0.25">
      <c r="A20" s="36" t="s">
        <v>9</v>
      </c>
      <c r="B20" s="36" t="s">
        <v>10</v>
      </c>
      <c r="C20" s="36" t="s">
        <v>11</v>
      </c>
      <c r="D20" s="36" t="s">
        <v>15</v>
      </c>
      <c r="E20" s="36" t="s">
        <v>12</v>
      </c>
      <c r="F20" s="36" t="s">
        <v>13</v>
      </c>
      <c r="G20" s="36" t="s">
        <v>14</v>
      </c>
      <c r="H20" s="3" t="s">
        <v>57</v>
      </c>
      <c r="I20" s="3" t="s">
        <v>58</v>
      </c>
      <c r="J20" s="3" t="s">
        <v>43</v>
      </c>
      <c r="K20" s="3" t="s">
        <v>44</v>
      </c>
      <c r="L20" s="3" t="s">
        <v>48</v>
      </c>
      <c r="M20" s="3" t="s">
        <v>27</v>
      </c>
      <c r="N20" s="3" t="s">
        <v>28</v>
      </c>
      <c r="O20" s="3" t="s">
        <v>25</v>
      </c>
      <c r="P20" s="3" t="s">
        <v>24</v>
      </c>
      <c r="Q20" s="36" t="s">
        <v>17</v>
      </c>
    </row>
    <row r="21" spans="1:17" s="30" customFormat="1" ht="12.95" customHeight="1" x14ac:dyDescent="0.2">
      <c r="A21" s="29" t="s">
        <v>57</v>
      </c>
      <c r="C21" s="41">
        <v>48500.273000000001</v>
      </c>
      <c r="D21" s="41"/>
      <c r="E21" s="30">
        <f>+(C21-C$7)/C$8</f>
        <v>0</v>
      </c>
      <c r="F21" s="30">
        <f>ROUND(2*E21,0)/2</f>
        <v>0</v>
      </c>
      <c r="G21" s="30">
        <f>+C21-(C$7+F21*C$8)</f>
        <v>0</v>
      </c>
      <c r="H21" s="30">
        <f>+G21</f>
        <v>0</v>
      </c>
      <c r="O21" s="30">
        <f ca="1">+C$11+C$12*$F21</f>
        <v>-5.2028698624226377E-2</v>
      </c>
      <c r="Q21" s="38">
        <f>+C21-15018.5</f>
        <v>33481.773000000001</v>
      </c>
    </row>
    <row r="22" spans="1:17" s="30" customFormat="1" ht="12.95" customHeight="1" x14ac:dyDescent="0.2">
      <c r="A22" s="17" t="s">
        <v>36</v>
      </c>
      <c r="B22" s="16" t="s">
        <v>35</v>
      </c>
      <c r="C22" s="17">
        <v>52500.2258</v>
      </c>
      <c r="D22" s="15"/>
      <c r="E22" s="30">
        <f>+(C22-C$7)/C$8</f>
        <v>10998.368922642057</v>
      </c>
      <c r="F22" s="30">
        <f>ROUND(2*E22,0)/2</f>
        <v>10998.5</v>
      </c>
      <c r="G22" s="30">
        <f>+C22-(C$7+F22*C$8)</f>
        <v>-4.767100000026403E-2</v>
      </c>
      <c r="K22" s="30">
        <f>+G22</f>
        <v>-4.767100000026403E-2</v>
      </c>
      <c r="O22" s="30">
        <f ca="1">+C$11+C$12*$F22</f>
        <v>-3.2689323165152828E-2</v>
      </c>
      <c r="Q22" s="38">
        <f>+C22-15018.5</f>
        <v>37481.7258</v>
      </c>
    </row>
    <row r="23" spans="1:17" s="30" customFormat="1" ht="12.95" customHeight="1" x14ac:dyDescent="0.2">
      <c r="A23" s="21" t="s">
        <v>40</v>
      </c>
      <c r="B23" s="16" t="s">
        <v>35</v>
      </c>
      <c r="C23" s="17">
        <v>53483.638400000003</v>
      </c>
      <c r="D23" s="17">
        <v>1.2999999999999999E-3</v>
      </c>
      <c r="E23" s="30">
        <f>+(C23-C$7)/C$8</f>
        <v>13702.384474519235</v>
      </c>
      <c r="F23" s="30">
        <f>ROUND(2*E23,0)/2</f>
        <v>13702.5</v>
      </c>
      <c r="G23" s="30">
        <f>+C23-(C$7+F23*C$8)</f>
        <v>-4.2014999999082647E-2</v>
      </c>
      <c r="K23" s="30">
        <f>+G23</f>
        <v>-4.2014999999082647E-2</v>
      </c>
      <c r="O23" s="30">
        <f ca="1">+C$11+C$12*$F23</f>
        <v>-2.7934704695240124E-2</v>
      </c>
      <c r="Q23" s="38">
        <f>+C23-15018.5</f>
        <v>38465.138400000003</v>
      </c>
    </row>
    <row r="24" spans="1:17" s="30" customFormat="1" ht="12.95" customHeight="1" x14ac:dyDescent="0.2">
      <c r="A24" s="21" t="s">
        <v>40</v>
      </c>
      <c r="B24" s="16" t="s">
        <v>35</v>
      </c>
      <c r="C24" s="17">
        <v>53483.82</v>
      </c>
      <c r="D24" s="17">
        <v>5.0000000000000001E-4</v>
      </c>
      <c r="E24" s="30">
        <f>+(C24-C$7)/C$8</f>
        <v>13702.883806360427</v>
      </c>
      <c r="F24" s="30">
        <f>ROUND(2*E24,0)/2</f>
        <v>13703</v>
      </c>
      <c r="G24" s="30">
        <f>+C24-(C$7+F24*C$8)</f>
        <v>-4.2258000001311302E-2</v>
      </c>
      <c r="K24" s="30">
        <f>+G24</f>
        <v>-4.2258000001311302E-2</v>
      </c>
      <c r="O24" s="30">
        <f ca="1">+C$11+C$12*$F24</f>
        <v>-2.7933825512830746E-2</v>
      </c>
      <c r="Q24" s="38">
        <f>+C24-15018.5</f>
        <v>38465.32</v>
      </c>
    </row>
    <row r="25" spans="1:17" s="30" customFormat="1" ht="12.95" customHeight="1" x14ac:dyDescent="0.2">
      <c r="A25" s="21" t="s">
        <v>40</v>
      </c>
      <c r="B25" s="16" t="s">
        <v>35</v>
      </c>
      <c r="C25" s="17">
        <v>53938.612000000001</v>
      </c>
      <c r="D25" s="17">
        <v>1E-3</v>
      </c>
      <c r="E25" s="30">
        <f>+(C25-C$7)/C$8</f>
        <v>14953.391112113197</v>
      </c>
      <c r="F25" s="30">
        <f>ROUND(2*E25,0)/2</f>
        <v>14953.5</v>
      </c>
      <c r="G25" s="30">
        <f>+C25-(C$7+F25*C$8)</f>
        <v>-3.9601000004040543E-2</v>
      </c>
      <c r="K25" s="30">
        <f>+G25</f>
        <v>-3.9601000004040543E-2</v>
      </c>
      <c r="O25" s="30">
        <f ca="1">+C$11+C$12*$F25</f>
        <v>-2.5734990306977994E-2</v>
      </c>
      <c r="Q25" s="38">
        <f>+C25-15018.5</f>
        <v>38920.112000000001</v>
      </c>
    </row>
    <row r="26" spans="1:17" s="30" customFormat="1" ht="12.95" customHeight="1" x14ac:dyDescent="0.2">
      <c r="A26" s="21" t="s">
        <v>40</v>
      </c>
      <c r="B26" s="16" t="s">
        <v>41</v>
      </c>
      <c r="C26" s="17">
        <v>53941.705300000001</v>
      </c>
      <c r="D26" s="17">
        <v>8.9999999999999998E-4</v>
      </c>
      <c r="E26" s="30">
        <f>+(C26-C$7)/C$8</f>
        <v>14961.896526124185</v>
      </c>
      <c r="F26" s="30">
        <f>ROUND(2*E26,0)/2</f>
        <v>14962</v>
      </c>
      <c r="G26" s="30">
        <f>+C26-(C$7+F26*C$8)</f>
        <v>-3.7631999999575783E-2</v>
      </c>
      <c r="K26" s="30">
        <f>+G26</f>
        <v>-3.7631999999575783E-2</v>
      </c>
      <c r="O26" s="30">
        <f ca="1">+C$11+C$12*$F26</f>
        <v>-2.5720044206018582E-2</v>
      </c>
      <c r="Q26" s="38">
        <f>+C26-15018.5</f>
        <v>38923.205300000001</v>
      </c>
    </row>
    <row r="27" spans="1:17" s="30" customFormat="1" ht="12.95" customHeight="1" x14ac:dyDescent="0.2">
      <c r="A27" s="22" t="s">
        <v>0</v>
      </c>
      <c r="B27" s="23" t="s">
        <v>41</v>
      </c>
      <c r="C27" s="22">
        <v>57536.212</v>
      </c>
      <c r="D27" s="22">
        <v>3.0000000000000001E-3</v>
      </c>
      <c r="E27" s="30">
        <f>+(C27-C$7)/C$8</f>
        <v>24845.440847324335</v>
      </c>
      <c r="F27" s="30">
        <f>ROUND(2*E27,0)/2</f>
        <v>24845.5</v>
      </c>
      <c r="G27" s="30">
        <f>+C27-(C$7+F27*C$8)</f>
        <v>-2.1512999999686144E-2</v>
      </c>
      <c r="I27" s="30">
        <f>+G27</f>
        <v>-2.1512999999686144E-2</v>
      </c>
      <c r="O27" s="30">
        <f ca="1">+C$11+C$12*$F27</f>
        <v>-8.3412455198565161E-3</v>
      </c>
      <c r="Q27" s="38">
        <f>+C27-15018.5</f>
        <v>42517.712</v>
      </c>
    </row>
    <row r="28" spans="1:17" s="30" customFormat="1" ht="12.95" customHeight="1" x14ac:dyDescent="0.2">
      <c r="A28" s="22" t="s">
        <v>0</v>
      </c>
      <c r="B28" s="23" t="s">
        <v>35</v>
      </c>
      <c r="C28" s="22">
        <v>57544.034</v>
      </c>
      <c r="D28" s="22">
        <v>3.0000000000000001E-3</v>
      </c>
      <c r="E28" s="30">
        <f>+(C28-C$7)/C$8</f>
        <v>24866.94841154182</v>
      </c>
      <c r="F28" s="30">
        <f>ROUND(2*E28,0)/2</f>
        <v>24867</v>
      </c>
      <c r="G28" s="30">
        <f>+C28-(C$7+F28*C$8)</f>
        <v>-1.8761999999696855E-2</v>
      </c>
      <c r="I28" s="30">
        <f>+G28</f>
        <v>-1.8761999999696855E-2</v>
      </c>
      <c r="O28" s="30">
        <f ca="1">+C$11+C$12*$F28</f>
        <v>-8.3034406762532917E-3</v>
      </c>
      <c r="Q28" s="38">
        <f>+C28-15018.5</f>
        <v>42525.534</v>
      </c>
    </row>
    <row r="29" spans="1:17" s="30" customFormat="1" ht="12.95" customHeight="1" x14ac:dyDescent="0.2">
      <c r="A29" s="22" t="s">
        <v>0</v>
      </c>
      <c r="B29" s="23" t="s">
        <v>41</v>
      </c>
      <c r="C29" s="22">
        <v>57544.216</v>
      </c>
      <c r="D29" s="22">
        <v>2E-3</v>
      </c>
      <c r="E29" s="30">
        <f>+(C29-C$7)/C$8</f>
        <v>24867.448843232894</v>
      </c>
      <c r="F29" s="30">
        <f>ROUND(2*E29,0)/2</f>
        <v>24867.5</v>
      </c>
      <c r="G29" s="30">
        <f>+C29-(C$7+F29*C$8)</f>
        <v>-1.8605000004754402E-2</v>
      </c>
      <c r="I29" s="30">
        <f>+G29</f>
        <v>-1.8605000004754402E-2</v>
      </c>
      <c r="O29" s="30">
        <f ca="1">+C$11+C$12*$F29</f>
        <v>-8.3025614938439171E-3</v>
      </c>
      <c r="Q29" s="38">
        <f>+C29-15018.5</f>
        <v>42525.716</v>
      </c>
    </row>
    <row r="30" spans="1:17" s="30" customFormat="1" ht="12.95" customHeight="1" x14ac:dyDescent="0.2">
      <c r="A30" s="18" t="s">
        <v>42</v>
      </c>
      <c r="B30" s="19" t="s">
        <v>35</v>
      </c>
      <c r="C30" s="20">
        <v>57546.580999999998</v>
      </c>
      <c r="D30" s="20">
        <v>8.9999999999999993E-3</v>
      </c>
      <c r="E30" s="30">
        <f>+(C30-C$7)/C$8</f>
        <v>24873.951705592179</v>
      </c>
      <c r="F30" s="30">
        <f>ROUND(2*E30,0)/2</f>
        <v>24874</v>
      </c>
      <c r="G30" s="30">
        <f>+C30-(C$7+F30*C$8)</f>
        <v>-1.7564000001584645E-2</v>
      </c>
      <c r="I30" s="30">
        <f>+G30</f>
        <v>-1.7564000001584645E-2</v>
      </c>
      <c r="O30" s="30">
        <f ca="1">+C$11+C$12*$F30</f>
        <v>-8.291132122522013E-3</v>
      </c>
      <c r="Q30" s="38">
        <f>+C30-15018.5</f>
        <v>42528.080999999998</v>
      </c>
    </row>
    <row r="31" spans="1:17" s="30" customFormat="1" ht="12.95" customHeight="1" x14ac:dyDescent="0.2">
      <c r="A31" s="22" t="s">
        <v>0</v>
      </c>
      <c r="B31" s="23" t="s">
        <v>41</v>
      </c>
      <c r="C31" s="22">
        <v>57568.946000000004</v>
      </c>
      <c r="D31" s="22">
        <v>2E-3</v>
      </c>
      <c r="E31" s="30">
        <f>+(C31-C$7)/C$8</f>
        <v>24935.447061476116</v>
      </c>
      <c r="F31" s="30">
        <f>ROUND(2*E31,0)/2</f>
        <v>24935.5</v>
      </c>
      <c r="G31" s="30">
        <f>+C31-(C$7+F31*C$8)</f>
        <v>-1.9252999998570886E-2</v>
      </c>
      <c r="I31" s="30">
        <f>+G31</f>
        <v>-1.9252999998570886E-2</v>
      </c>
      <c r="O31" s="30">
        <f ca="1">+C$11+C$12*$F31</f>
        <v>-8.1829926861685942E-3</v>
      </c>
      <c r="Q31" s="38">
        <f>+C31-15018.5</f>
        <v>42550.446000000004</v>
      </c>
    </row>
    <row r="32" spans="1:17" s="30" customFormat="1" ht="12.95" customHeight="1" x14ac:dyDescent="0.2">
      <c r="A32" s="22" t="s">
        <v>0</v>
      </c>
      <c r="B32" s="23" t="s">
        <v>35</v>
      </c>
      <c r="C32" s="22">
        <v>57614.95</v>
      </c>
      <c r="D32" s="22">
        <v>3.0000000000000001E-3</v>
      </c>
      <c r="E32" s="30">
        <f>+(C32-C$7)/C$8</f>
        <v>25061.94079508146</v>
      </c>
      <c r="F32" s="30">
        <f>ROUND(2*E32,0)/2</f>
        <v>25062</v>
      </c>
      <c r="G32" s="30">
        <f>+C32-(C$7+F32*C$8)</f>
        <v>-2.1532000006118324E-2</v>
      </c>
      <c r="I32" s="30">
        <f>+G32</f>
        <v>-2.1532000006118324E-2</v>
      </c>
      <c r="O32" s="30">
        <f ca="1">+C$11+C$12*$F32</f>
        <v>-7.9605595365961276E-3</v>
      </c>
      <c r="Q32" s="38">
        <f>+C32-15018.5</f>
        <v>42596.45</v>
      </c>
    </row>
    <row r="33" spans="1:20" s="30" customFormat="1" ht="12.95" customHeight="1" x14ac:dyDescent="0.2">
      <c r="A33" s="24" t="s">
        <v>1</v>
      </c>
      <c r="B33" s="25" t="s">
        <v>35</v>
      </c>
      <c r="C33" s="24">
        <v>57924.089999999851</v>
      </c>
      <c r="D33" s="24">
        <v>2E-3</v>
      </c>
      <c r="E33" s="30">
        <f>+(C33-C$7)/C$8</f>
        <v>25911.959767491324</v>
      </c>
      <c r="F33" s="30">
        <f>ROUND(2*E33,0)/2</f>
        <v>25912</v>
      </c>
      <c r="G33" s="30">
        <f>+C33-(C$7+F33*C$8)</f>
        <v>-1.4632000151323155E-2</v>
      </c>
      <c r="I33" s="30">
        <f>+G33</f>
        <v>-1.4632000151323155E-2</v>
      </c>
      <c r="O33" s="30">
        <f ca="1">+C$11+C$12*$F33</f>
        <v>-6.4659494406546364E-3</v>
      </c>
      <c r="Q33" s="38">
        <f>+C33-15018.5</f>
        <v>42905.589999999851</v>
      </c>
    </row>
    <row r="34" spans="1:20" s="30" customFormat="1" ht="12.95" customHeight="1" x14ac:dyDescent="0.2">
      <c r="A34" s="39" t="s">
        <v>2</v>
      </c>
      <c r="B34" s="40" t="s">
        <v>41</v>
      </c>
      <c r="C34" s="24">
        <v>57934.455999999998</v>
      </c>
      <c r="D34" s="24">
        <v>3.0000000000000001E-3</v>
      </c>
      <c r="E34" s="30">
        <f>+(C34-C$7)/C$8</f>
        <v>25940.462376885545</v>
      </c>
      <c r="F34" s="30">
        <f>ROUND(2*E34,0)/2</f>
        <v>25940.5</v>
      </c>
      <c r="G34" s="30">
        <f>+C34-(C$7+F34*C$8)</f>
        <v>-1.3683000004675705E-2</v>
      </c>
      <c r="I34" s="30">
        <f>+G34</f>
        <v>-1.3683000004675705E-2</v>
      </c>
      <c r="O34" s="30">
        <f ca="1">+C$11+C$12*$F34</f>
        <v>-6.4158360433201264E-3</v>
      </c>
      <c r="Q34" s="38">
        <f>+C34-15018.5</f>
        <v>42915.955999999998</v>
      </c>
    </row>
    <row r="35" spans="1:20" s="30" customFormat="1" ht="12.95" customHeight="1" x14ac:dyDescent="0.2">
      <c r="A35" s="24" t="s">
        <v>3</v>
      </c>
      <c r="B35" s="25" t="s">
        <v>35</v>
      </c>
      <c r="C35" s="24">
        <v>58349.9755</v>
      </c>
      <c r="D35" s="24">
        <v>2.8E-3</v>
      </c>
      <c r="E35" s="30">
        <f>+(C35-C$7)/C$8</f>
        <v>27082.985047541009</v>
      </c>
      <c r="F35" s="30">
        <f>ROUND(2*E35,0)/2</f>
        <v>27083</v>
      </c>
      <c r="G35" s="30">
        <f>+C35-(C$7+F35*C$8)</f>
        <v>-5.438000000140164E-3</v>
      </c>
      <c r="I35" s="30">
        <f>+G35</f>
        <v>-5.438000000140164E-3</v>
      </c>
      <c r="O35" s="30">
        <f ca="1">+C$11+C$12*$F35</f>
        <v>-4.4069042378928822E-3</v>
      </c>
      <c r="Q35" s="38">
        <f>+C35-15018.5</f>
        <v>43331.4755</v>
      </c>
    </row>
    <row r="36" spans="1:20" s="30" customFormat="1" ht="12.95" customHeight="1" x14ac:dyDescent="0.2">
      <c r="A36" s="26" t="s">
        <v>45</v>
      </c>
      <c r="B36" s="27" t="s">
        <v>41</v>
      </c>
      <c r="C36" s="42">
        <v>59006.981310000177</v>
      </c>
      <c r="D36" s="43">
        <v>1.5E-3</v>
      </c>
      <c r="E36" s="30">
        <f>+(C36-C$7)/C$8</f>
        <v>28889.504435145089</v>
      </c>
      <c r="F36" s="30">
        <f>ROUND(2*E36,0)/2</f>
        <v>28889.5</v>
      </c>
      <c r="G36" s="30">
        <f>+C36-(C$7+F36*C$8)</f>
        <v>1.6130001749843359E-3</v>
      </c>
      <c r="K36" s="30">
        <f>+G36</f>
        <v>1.6130001749843359E-3</v>
      </c>
      <c r="O36" s="30">
        <f ca="1">+C$11+C$12*$F36</f>
        <v>-1.2304181928125199E-3</v>
      </c>
      <c r="Q36" s="38">
        <f>+C36-15018.5</f>
        <v>43988.481310000177</v>
      </c>
    </row>
    <row r="37" spans="1:20" s="30" customFormat="1" ht="12.95" customHeight="1" x14ac:dyDescent="0.2">
      <c r="A37" s="26" t="s">
        <v>45</v>
      </c>
      <c r="B37" s="27" t="s">
        <v>35</v>
      </c>
      <c r="C37" s="42">
        <v>59007.162550000008</v>
      </c>
      <c r="D37" s="43">
        <v>1.58E-3</v>
      </c>
      <c r="E37" s="30">
        <f>+(C37-C$7)/C$8</f>
        <v>28890.002777120942</v>
      </c>
      <c r="F37" s="30">
        <f>ROUND(2*E37,0)/2</f>
        <v>28890</v>
      </c>
      <c r="G37" s="30">
        <f>+C37-(C$7+F37*C$8)</f>
        <v>1.0100000072270632E-3</v>
      </c>
      <c r="K37" s="30">
        <f>+G37</f>
        <v>1.0100000072270632E-3</v>
      </c>
      <c r="O37" s="30">
        <f ca="1">+C$11+C$12*$F37</f>
        <v>-1.2295390104031453E-3</v>
      </c>
      <c r="Q37" s="38">
        <f>+C37-15018.5</f>
        <v>43988.662550000008</v>
      </c>
    </row>
    <row r="38" spans="1:20" s="30" customFormat="1" ht="12.95" customHeight="1" x14ac:dyDescent="0.2">
      <c r="A38" s="26" t="s">
        <v>45</v>
      </c>
      <c r="B38" s="27" t="s">
        <v>41</v>
      </c>
      <c r="C38" s="42">
        <v>59049.897069999948</v>
      </c>
      <c r="D38" s="43">
        <v>2.3400000000000001E-3</v>
      </c>
      <c r="E38" s="30">
        <f>+(C38-C$7)/C$8</f>
        <v>29007.506667839694</v>
      </c>
      <c r="F38" s="30">
        <f>ROUND(2*E38,0)/2</f>
        <v>29007.5</v>
      </c>
      <c r="G38" s="30">
        <f>+C38-(C$7+F38*C$8)</f>
        <v>2.4249999478342943E-3</v>
      </c>
      <c r="K38" s="30">
        <f>+G38</f>
        <v>2.4249999478342943E-3</v>
      </c>
      <c r="O38" s="30">
        <f ca="1">+C$11+C$12*$F38</f>
        <v>-1.0229311441994626E-3</v>
      </c>
      <c r="Q38" s="38">
        <f>+C38-15018.5</f>
        <v>44031.397069999948</v>
      </c>
    </row>
    <row r="39" spans="1:20" s="30" customFormat="1" ht="12.95" customHeight="1" x14ac:dyDescent="0.2">
      <c r="A39" s="26" t="s">
        <v>45</v>
      </c>
      <c r="B39" s="27" t="s">
        <v>41</v>
      </c>
      <c r="C39" s="42">
        <v>59049.897270000074</v>
      </c>
      <c r="D39" s="43">
        <v>2.0799999999999998E-3</v>
      </c>
      <c r="E39" s="30">
        <f>+(C39-C$7)/C$8</f>
        <v>29007.507217764974</v>
      </c>
      <c r="F39" s="30">
        <f>ROUND(2*E39,0)/2</f>
        <v>29007.5</v>
      </c>
      <c r="G39" s="30">
        <f>+C39-(C$7+F39*C$8)</f>
        <v>2.6250000737491064E-3</v>
      </c>
      <c r="K39" s="30">
        <f>+G39</f>
        <v>2.6250000737491064E-3</v>
      </c>
      <c r="O39" s="30">
        <f ca="1">+C$11+C$12*$F39</f>
        <v>-1.0229311441994626E-3</v>
      </c>
      <c r="Q39" s="38">
        <f>+C39-15018.5</f>
        <v>44031.397270000074</v>
      </c>
    </row>
    <row r="40" spans="1:20" s="30" customFormat="1" ht="12.95" customHeight="1" x14ac:dyDescent="0.2">
      <c r="A40" s="26" t="s">
        <v>45</v>
      </c>
      <c r="B40" s="27" t="s">
        <v>35</v>
      </c>
      <c r="C40" s="42">
        <v>59050.078730000183</v>
      </c>
      <c r="D40" s="43">
        <v>2.3900000000000002E-3</v>
      </c>
      <c r="E40" s="30">
        <f>+(C40-C$7)/C$8</f>
        <v>29008.006164659022</v>
      </c>
      <c r="F40" s="30">
        <f>ROUND(2*E40,0)/2</f>
        <v>29008</v>
      </c>
      <c r="G40" s="30">
        <f>+C40-(C$7+F40*C$8)</f>
        <v>2.2420001841965131E-3</v>
      </c>
      <c r="K40" s="30">
        <f>+G40</f>
        <v>2.2420001841965131E-3</v>
      </c>
      <c r="O40" s="30">
        <f ca="1">+C$11+C$12*$F40</f>
        <v>-1.0220519617900881E-3</v>
      </c>
      <c r="Q40" s="38">
        <f>+C40-15018.5</f>
        <v>44031.578730000183</v>
      </c>
    </row>
    <row r="41" spans="1:20" s="30" customFormat="1" ht="12.95" customHeight="1" x14ac:dyDescent="0.2">
      <c r="A41" s="26" t="s">
        <v>45</v>
      </c>
      <c r="B41" s="27" t="s">
        <v>35</v>
      </c>
      <c r="C41" s="42">
        <v>59050.079080000054</v>
      </c>
      <c r="D41" s="43">
        <v>1.9499999999999999E-3</v>
      </c>
      <c r="E41" s="30">
        <f>+(C41-C$7)/C$8</f>
        <v>29008.007127027307</v>
      </c>
      <c r="F41" s="30">
        <f>ROUND(2*E41,0)/2</f>
        <v>29008</v>
      </c>
      <c r="G41" s="30">
        <f>+C41-(C$7+F41*C$8)</f>
        <v>2.5920000553014688E-3</v>
      </c>
      <c r="K41" s="30">
        <f>+G41</f>
        <v>2.5920000553014688E-3</v>
      </c>
      <c r="O41" s="30">
        <f ca="1">+C$11+C$12*$F41</f>
        <v>-1.0220519617900881E-3</v>
      </c>
      <c r="Q41" s="38">
        <f>+C41-15018.5</f>
        <v>44031.579080000054</v>
      </c>
    </row>
    <row r="42" spans="1:20" s="30" customFormat="1" ht="12.95" customHeight="1" x14ac:dyDescent="0.2">
      <c r="A42" s="26" t="s">
        <v>45</v>
      </c>
      <c r="B42" s="27" t="s">
        <v>41</v>
      </c>
      <c r="C42" s="42">
        <v>59050.987720000092</v>
      </c>
      <c r="D42" s="43">
        <v>1.66E-3</v>
      </c>
      <c r="E42" s="30">
        <f>+(C42-C$7)/C$8</f>
        <v>29010.505545993223</v>
      </c>
      <c r="F42" s="30">
        <f>ROUND(2*E42,0)/2</f>
        <v>29010.5</v>
      </c>
      <c r="G42" s="30">
        <f>+C42-(C$7+F42*C$8)</f>
        <v>2.0170000934740528E-3</v>
      </c>
      <c r="K42" s="30">
        <f>+G42</f>
        <v>2.0170000934740528E-3</v>
      </c>
      <c r="O42" s="30">
        <f ca="1">+C$11+C$12*$F42</f>
        <v>-1.0176560497432013E-3</v>
      </c>
      <c r="Q42" s="38">
        <f>+C42-15018.5</f>
        <v>44032.487720000092</v>
      </c>
    </row>
    <row r="43" spans="1:20" s="30" customFormat="1" ht="12.95" customHeight="1" x14ac:dyDescent="0.2">
      <c r="A43" s="26" t="s">
        <v>45</v>
      </c>
      <c r="B43" s="27" t="s">
        <v>41</v>
      </c>
      <c r="C43" s="42">
        <v>59074.990780000109</v>
      </c>
      <c r="D43" s="43">
        <v>2.6700000000000001E-3</v>
      </c>
      <c r="E43" s="30">
        <f>+(C43-C$7)/C$8</f>
        <v>29076.504952074338</v>
      </c>
      <c r="F43" s="30">
        <f>ROUND(2*E43,0)/2</f>
        <v>29076.5</v>
      </c>
      <c r="G43" s="30">
        <f>+C43-(C$7+F43*C$8)</f>
        <v>1.8010001076618209E-3</v>
      </c>
      <c r="K43" s="30">
        <f>+G43</f>
        <v>1.8010001076618209E-3</v>
      </c>
      <c r="O43" s="30">
        <f ca="1">+C$11+C$12*$F43</f>
        <v>-9.0160397170539058E-4</v>
      </c>
      <c r="Q43" s="38">
        <f>+C43-15018.5</f>
        <v>44056.490780000109</v>
      </c>
    </row>
    <row r="44" spans="1:20" s="30" customFormat="1" ht="12.95" customHeight="1" x14ac:dyDescent="0.2">
      <c r="A44" s="26" t="s">
        <v>45</v>
      </c>
      <c r="B44" s="27" t="s">
        <v>41</v>
      </c>
      <c r="C44" s="42">
        <v>59074.991169999819</v>
      </c>
      <c r="D44" s="43">
        <v>2.5699999999999998E-3</v>
      </c>
      <c r="E44" s="30">
        <f>+(C44-C$7)/C$8</f>
        <v>29076.506024427166</v>
      </c>
      <c r="F44" s="30">
        <f>ROUND(2*E44,0)/2</f>
        <v>29076.5</v>
      </c>
      <c r="G44" s="30">
        <f>+C44-(C$7+F44*C$8)</f>
        <v>2.1909998176852241E-3</v>
      </c>
      <c r="K44" s="30">
        <f>+G44</f>
        <v>2.1909998176852241E-3</v>
      </c>
      <c r="O44" s="30">
        <f ca="1">+C$11+C$12*$F44</f>
        <v>-9.0160397170539058E-4</v>
      </c>
      <c r="Q44" s="38">
        <f>+C44-15018.5</f>
        <v>44056.491169999819</v>
      </c>
    </row>
    <row r="45" spans="1:20" s="30" customFormat="1" ht="12.95" customHeight="1" x14ac:dyDescent="0.2">
      <c r="A45" s="26" t="s">
        <v>45</v>
      </c>
      <c r="B45" s="27" t="s">
        <v>41</v>
      </c>
      <c r="C45" s="42">
        <v>59074.991280000191</v>
      </c>
      <c r="D45" s="43">
        <v>2.8300000000000001E-3</v>
      </c>
      <c r="E45" s="30">
        <f>+(C45-C$7)/C$8</f>
        <v>29076.506326886902</v>
      </c>
      <c r="F45" s="30">
        <f>ROUND(2*E45,0)/2</f>
        <v>29076.5</v>
      </c>
      <c r="G45" s="30">
        <f>+C45-(C$7+F45*C$8)</f>
        <v>2.3010001896182075E-3</v>
      </c>
      <c r="K45" s="30">
        <f>+G45</f>
        <v>2.3010001896182075E-3</v>
      </c>
      <c r="O45" s="30">
        <f ca="1">+C$11+C$12*$F45</f>
        <v>-9.0160397170539058E-4</v>
      </c>
      <c r="Q45" s="38">
        <f>+C45-15018.5</f>
        <v>44056.491280000191</v>
      </c>
    </row>
    <row r="46" spans="1:20" s="30" customFormat="1" ht="12.95" customHeight="1" x14ac:dyDescent="0.2">
      <c r="A46" s="29" t="s">
        <v>47</v>
      </c>
      <c r="B46" s="29" t="s">
        <v>35</v>
      </c>
      <c r="C46" s="45">
        <v>59362.12595240958</v>
      </c>
      <c r="D46" s="46">
        <v>1.6100000000000001E-4</v>
      </c>
      <c r="E46" s="30">
        <f>+(C46-C$7)/C$8</f>
        <v>29866.018907545462</v>
      </c>
      <c r="F46" s="30">
        <f>ROUND(2*E46,0)/2</f>
        <v>29866</v>
      </c>
      <c r="G46" s="30">
        <f>+C46-(C$7+F46*C$8)</f>
        <v>6.8764095776714385E-3</v>
      </c>
      <c r="L46" s="30">
        <f>+G46</f>
        <v>6.8764095776714385E-3</v>
      </c>
      <c r="O46" s="30">
        <f ca="1">+C$11+C$12*$F46</f>
        <v>4.8662505270144485E-4</v>
      </c>
      <c r="Q46" s="38">
        <f>+C46-15018.5</f>
        <v>44343.62595240958</v>
      </c>
      <c r="T46" s="47" t="s">
        <v>49</v>
      </c>
    </row>
    <row r="47" spans="1:20" s="30" customFormat="1" ht="12.95" customHeight="1" x14ac:dyDescent="0.2">
      <c r="A47" s="29" t="s">
        <v>47</v>
      </c>
      <c r="B47" s="29" t="s">
        <v>35</v>
      </c>
      <c r="C47" s="45">
        <v>59374.491831495892</v>
      </c>
      <c r="D47" s="46">
        <v>6.7000000000000002E-5</v>
      </c>
      <c r="E47" s="30">
        <f>+(C47-C$7)/C$8</f>
        <v>29900.020433824484</v>
      </c>
      <c r="F47" s="30">
        <f>ROUND(2*E47,0)/2</f>
        <v>29900</v>
      </c>
      <c r="G47" s="30">
        <f>+C47-(C$7+F47*C$8)</f>
        <v>7.4314958910690621E-3</v>
      </c>
      <c r="L47" s="30">
        <f>+G47</f>
        <v>7.4314958910690621E-3</v>
      </c>
      <c r="O47" s="30">
        <f ca="1">+C$11+C$12*$F47</f>
        <v>5.4640945653910283E-4</v>
      </c>
      <c r="Q47" s="38">
        <f>+C47-15018.5</f>
        <v>44355.991831495892</v>
      </c>
      <c r="T47" s="47" t="s">
        <v>49</v>
      </c>
    </row>
    <row r="48" spans="1:20" s="30" customFormat="1" ht="12.95" customHeight="1" x14ac:dyDescent="0.2">
      <c r="A48" s="29" t="s">
        <v>47</v>
      </c>
      <c r="B48" s="29" t="s">
        <v>41</v>
      </c>
      <c r="C48" s="45">
        <v>59374.675291489344</v>
      </c>
      <c r="D48" s="46">
        <v>3.4900000000000003E-4</v>
      </c>
      <c r="E48" s="30">
        <f>+(C48-C$7)/C$8</f>
        <v>29900.524879949578</v>
      </c>
      <c r="F48" s="30">
        <f>ROUND(2*E48,0)/2</f>
        <v>29900.5</v>
      </c>
      <c r="G48" s="30">
        <f>+C48-(C$7+F48*C$8)</f>
        <v>9.0484893444227055E-3</v>
      </c>
      <c r="L48" s="30">
        <f>+G48</f>
        <v>9.0484893444227055E-3</v>
      </c>
      <c r="O48" s="30">
        <f ca="1">+C$11+C$12*$F48</f>
        <v>5.472886389484774E-4</v>
      </c>
      <c r="Q48" s="38">
        <f>+C48-15018.5</f>
        <v>44356.175291489344</v>
      </c>
      <c r="T48" s="47" t="s">
        <v>49</v>
      </c>
    </row>
    <row r="49" spans="1:20" s="30" customFormat="1" ht="12.95" customHeight="1" x14ac:dyDescent="0.2">
      <c r="A49" s="29" t="s">
        <v>47</v>
      </c>
      <c r="B49" s="29" t="s">
        <v>35</v>
      </c>
      <c r="C49" s="45">
        <v>59389.403641139623</v>
      </c>
      <c r="D49" s="46">
        <v>1.13E-4</v>
      </c>
      <c r="E49" s="30">
        <f>+(C49-C$7)/C$8</f>
        <v>29941.022313588153</v>
      </c>
      <c r="F49" s="30">
        <f>ROUND(2*E49,0)/2</f>
        <v>29941</v>
      </c>
      <c r="G49" s="30">
        <f>+C49-(C$7+F49*C$8)</f>
        <v>8.1151396225322969E-3</v>
      </c>
      <c r="L49" s="30">
        <f>+G49</f>
        <v>8.1151396225322969E-3</v>
      </c>
      <c r="O49" s="30">
        <f ca="1">+C$11+C$12*$F49</f>
        <v>6.1850241410804641E-4</v>
      </c>
      <c r="Q49" s="38">
        <f>+C49-15018.5</f>
        <v>44370.903641139623</v>
      </c>
      <c r="T49" s="47" t="s">
        <v>49</v>
      </c>
    </row>
    <row r="50" spans="1:20" s="30" customFormat="1" ht="12.95" customHeight="1" x14ac:dyDescent="0.2">
      <c r="A50" s="29" t="s">
        <v>47</v>
      </c>
      <c r="B50" s="29" t="s">
        <v>41</v>
      </c>
      <c r="C50" s="45">
        <v>59389.586831131019</v>
      </c>
      <c r="D50" s="46">
        <v>7.4200000000000004E-4</v>
      </c>
      <c r="E50" s="30">
        <f>+(C50-C$7)/C$8</f>
        <v>29941.526017308934</v>
      </c>
      <c r="F50" s="30">
        <f>ROUND(2*E50,0)/2</f>
        <v>29941.5</v>
      </c>
      <c r="G50" s="30">
        <f>+C50-(C$7+F50*C$8)</f>
        <v>9.4621310199727304E-3</v>
      </c>
      <c r="L50" s="30">
        <f>+G50</f>
        <v>9.4621310199727304E-3</v>
      </c>
      <c r="O50" s="30">
        <f ca="1">+C$11+C$12*$F50</f>
        <v>6.1938159651742097E-4</v>
      </c>
      <c r="Q50" s="38">
        <f>+C50-15018.5</f>
        <v>44371.086831131019</v>
      </c>
      <c r="T50" s="47" t="s">
        <v>49</v>
      </c>
    </row>
    <row r="51" spans="1:20" s="30" customFormat="1" ht="12.95" customHeight="1" x14ac:dyDescent="0.2">
      <c r="A51" s="28" t="s">
        <v>46</v>
      </c>
      <c r="B51" s="28" t="s">
        <v>35</v>
      </c>
      <c r="C51" s="44">
        <v>59762.554000000004</v>
      </c>
      <c r="D51" s="43">
        <v>5.0000000000000001E-3</v>
      </c>
      <c r="E51" s="30">
        <f>+(C51-C$7)/C$8</f>
        <v>30967.045748255368</v>
      </c>
      <c r="F51" s="30">
        <f>ROUND(2*E51,0)/2</f>
        <v>30967</v>
      </c>
      <c r="G51" s="30">
        <f>+C51-(C$7+F51*C$8)</f>
        <v>1.6638000000966713E-2</v>
      </c>
      <c r="K51" s="30">
        <f>+G51</f>
        <v>1.6638000000966713E-2</v>
      </c>
      <c r="O51" s="30">
        <f ca="1">+C$11+C$12*$F51</f>
        <v>2.422584718150364E-3</v>
      </c>
      <c r="Q51" s="38">
        <f>+C51-15018.5</f>
        <v>44744.054000000004</v>
      </c>
    </row>
    <row r="52" spans="1:20" s="30" customFormat="1" ht="12.95" customHeight="1" x14ac:dyDescent="0.2">
      <c r="A52" s="48" t="s">
        <v>50</v>
      </c>
      <c r="B52" s="49" t="s">
        <v>35</v>
      </c>
      <c r="C52" s="44">
        <v>60116.425999999978</v>
      </c>
      <c r="D52" s="48">
        <v>8.0000000000000002E-3</v>
      </c>
      <c r="E52" s="30">
        <f>+(C52-C$7)/C$8</f>
        <v>31940.060931682761</v>
      </c>
      <c r="F52" s="30">
        <f>ROUND(2*E52,0)/2</f>
        <v>31940</v>
      </c>
      <c r="G52" s="30">
        <f>+C52-(C$7+F52*C$8)</f>
        <v>2.2159999978612177E-2</v>
      </c>
      <c r="K52" s="30">
        <f>+G52</f>
        <v>2.2159999978612177E-2</v>
      </c>
      <c r="O52" s="30">
        <f ca="1">+C$11+C$12*$F52</f>
        <v>4.133473686798686E-3</v>
      </c>
      <c r="Q52" s="38">
        <f>+C52-15018.5</f>
        <v>45097.925999999978</v>
      </c>
    </row>
    <row r="53" spans="1:20" s="30" customFormat="1" ht="12.95" customHeight="1" x14ac:dyDescent="0.2">
      <c r="C53" s="41"/>
      <c r="D53" s="41"/>
    </row>
    <row r="54" spans="1:20" s="30" customFormat="1" ht="12.95" customHeight="1" x14ac:dyDescent="0.2">
      <c r="C54" s="41"/>
      <c r="D54" s="41"/>
    </row>
    <row r="55" spans="1:20" s="30" customFormat="1" ht="12.95" customHeight="1" x14ac:dyDescent="0.2">
      <c r="C55" s="41"/>
      <c r="D55" s="41"/>
    </row>
    <row r="56" spans="1:20" s="30" customFormat="1" ht="12.95" customHeight="1" x14ac:dyDescent="0.2">
      <c r="C56" s="41"/>
      <c r="D56" s="41"/>
    </row>
    <row r="57" spans="1:20" s="30" customFormat="1" ht="12.95" customHeight="1" x14ac:dyDescent="0.2">
      <c r="C57" s="41"/>
      <c r="D57" s="41"/>
    </row>
    <row r="58" spans="1:20" s="30" customFormat="1" ht="12.95" customHeight="1" x14ac:dyDescent="0.2">
      <c r="C58" s="41"/>
      <c r="D58" s="41"/>
    </row>
    <row r="59" spans="1:20" s="30" customFormat="1" ht="12.95" customHeight="1" x14ac:dyDescent="0.2">
      <c r="C59" s="41"/>
      <c r="D59" s="41"/>
    </row>
    <row r="60" spans="1:20" s="30" customFormat="1" ht="12.95" customHeight="1" x14ac:dyDescent="0.2">
      <c r="C60" s="41"/>
      <c r="D60" s="41"/>
    </row>
    <row r="61" spans="1:20" s="30" customFormat="1" ht="12.95" customHeight="1" x14ac:dyDescent="0.2">
      <c r="C61" s="41"/>
      <c r="D61" s="41"/>
    </row>
    <row r="62" spans="1:20" s="30" customFormat="1" ht="12.95" customHeight="1" x14ac:dyDescent="0.2">
      <c r="C62" s="41"/>
      <c r="D62" s="41"/>
    </row>
    <row r="63" spans="1:20" s="30" customFormat="1" ht="12.95" customHeight="1" x14ac:dyDescent="0.2">
      <c r="C63" s="41"/>
      <c r="D63" s="41"/>
    </row>
    <row r="64" spans="1:20" s="30" customFormat="1" ht="12.95" customHeight="1" x14ac:dyDescent="0.2">
      <c r="C64" s="41"/>
      <c r="D64" s="41"/>
    </row>
    <row r="65" spans="3:4" s="30" customFormat="1" ht="12.95" customHeight="1" x14ac:dyDescent="0.2">
      <c r="C65" s="41"/>
      <c r="D65" s="41"/>
    </row>
    <row r="66" spans="3:4" s="30" customFormat="1" ht="12.95" customHeight="1" x14ac:dyDescent="0.2">
      <c r="C66" s="41"/>
      <c r="D66" s="41"/>
    </row>
    <row r="67" spans="3:4" s="30" customFormat="1" ht="12.95" customHeight="1" x14ac:dyDescent="0.2">
      <c r="C67" s="41"/>
      <c r="D67" s="41"/>
    </row>
    <row r="68" spans="3:4" s="30" customFormat="1" ht="12.95" customHeight="1" x14ac:dyDescent="0.2">
      <c r="C68" s="41"/>
      <c r="D68" s="41"/>
    </row>
    <row r="69" spans="3:4" s="30" customFormat="1" ht="12.95" customHeight="1" x14ac:dyDescent="0.2">
      <c r="C69" s="41"/>
      <c r="D69" s="41"/>
    </row>
    <row r="70" spans="3:4" s="30" customFormat="1" ht="12.95" customHeight="1" x14ac:dyDescent="0.2">
      <c r="C70" s="41"/>
      <c r="D70" s="41"/>
    </row>
    <row r="71" spans="3:4" s="30" customFormat="1" ht="12.95" customHeight="1" x14ac:dyDescent="0.2">
      <c r="C71" s="41"/>
      <c r="D71" s="41"/>
    </row>
    <row r="72" spans="3:4" s="30" customFormat="1" ht="12.95" customHeight="1" x14ac:dyDescent="0.2">
      <c r="C72" s="41"/>
      <c r="D72" s="41"/>
    </row>
    <row r="73" spans="3:4" s="30" customFormat="1" ht="12.95" customHeight="1" x14ac:dyDescent="0.2">
      <c r="C73" s="41"/>
      <c r="D73" s="41"/>
    </row>
    <row r="74" spans="3:4" s="30" customFormat="1" ht="12.95" customHeight="1" x14ac:dyDescent="0.2">
      <c r="C74" s="41"/>
      <c r="D74" s="41"/>
    </row>
    <row r="75" spans="3:4" s="30" customFormat="1" ht="12.95" customHeight="1" x14ac:dyDescent="0.2">
      <c r="C75" s="41"/>
      <c r="D75" s="41"/>
    </row>
    <row r="76" spans="3:4" s="30" customFormat="1" ht="12.95" customHeight="1" x14ac:dyDescent="0.2">
      <c r="C76" s="41"/>
      <c r="D76" s="41"/>
    </row>
    <row r="77" spans="3:4" s="30" customFormat="1" ht="12.95" customHeight="1" x14ac:dyDescent="0.2">
      <c r="C77" s="41"/>
      <c r="D77" s="41"/>
    </row>
    <row r="78" spans="3:4" s="30" customFormat="1" ht="12.95" customHeight="1" x14ac:dyDescent="0.2">
      <c r="C78" s="41"/>
      <c r="D78" s="41"/>
    </row>
    <row r="79" spans="3:4" s="30" customFormat="1" ht="12.95" customHeight="1" x14ac:dyDescent="0.2">
      <c r="C79" s="41"/>
      <c r="D79" s="41"/>
    </row>
    <row r="80" spans="3:4" s="30" customFormat="1" ht="12.95" customHeight="1" x14ac:dyDescent="0.2">
      <c r="C80" s="41"/>
      <c r="D80" s="41"/>
    </row>
    <row r="81" spans="3:4" s="30" customFormat="1" ht="12.95" customHeight="1" x14ac:dyDescent="0.2">
      <c r="C81" s="41"/>
      <c r="D81" s="41"/>
    </row>
    <row r="82" spans="3:4" s="30" customFormat="1" ht="12.95" customHeight="1" x14ac:dyDescent="0.2">
      <c r="C82" s="41"/>
      <c r="D82" s="41"/>
    </row>
    <row r="83" spans="3:4" s="30" customFormat="1" ht="12.95" customHeight="1" x14ac:dyDescent="0.2">
      <c r="C83" s="41"/>
      <c r="D83" s="41"/>
    </row>
    <row r="84" spans="3:4" s="30" customFormat="1" ht="12.95" customHeight="1" x14ac:dyDescent="0.2">
      <c r="C84" s="41"/>
      <c r="D84" s="41"/>
    </row>
    <row r="85" spans="3:4" s="30" customFormat="1" ht="12.95" customHeight="1" x14ac:dyDescent="0.2">
      <c r="C85" s="41"/>
      <c r="D85" s="41"/>
    </row>
    <row r="86" spans="3:4" s="30" customFormat="1" ht="12.95" customHeight="1" x14ac:dyDescent="0.2">
      <c r="C86" s="41"/>
      <c r="D86" s="41"/>
    </row>
    <row r="87" spans="3:4" s="30" customFormat="1" ht="12.95" customHeight="1" x14ac:dyDescent="0.2">
      <c r="C87" s="41"/>
      <c r="D87" s="41"/>
    </row>
    <row r="88" spans="3:4" s="30" customFormat="1" ht="12.95" customHeight="1" x14ac:dyDescent="0.2">
      <c r="C88" s="41"/>
      <c r="D88" s="41"/>
    </row>
    <row r="89" spans="3:4" s="30" customFormat="1" ht="12.95" customHeight="1" x14ac:dyDescent="0.2">
      <c r="C89" s="41"/>
      <c r="D89" s="41"/>
    </row>
    <row r="90" spans="3:4" s="30" customFormat="1" ht="12.95" customHeight="1" x14ac:dyDescent="0.2">
      <c r="C90" s="41"/>
      <c r="D90" s="41"/>
    </row>
    <row r="91" spans="3:4" s="30" customFormat="1" ht="12.95" customHeight="1" x14ac:dyDescent="0.2">
      <c r="C91" s="41"/>
      <c r="D91" s="41"/>
    </row>
    <row r="92" spans="3:4" s="30" customFormat="1" ht="12.95" customHeight="1" x14ac:dyDescent="0.2">
      <c r="C92" s="41"/>
      <c r="D92" s="41"/>
    </row>
    <row r="93" spans="3:4" s="30" customFormat="1" ht="12.95" customHeight="1" x14ac:dyDescent="0.2">
      <c r="C93" s="41"/>
      <c r="D93" s="41"/>
    </row>
    <row r="94" spans="3:4" s="30" customFormat="1" ht="12.95" customHeight="1" x14ac:dyDescent="0.2">
      <c r="C94" s="41"/>
      <c r="D94" s="41"/>
    </row>
    <row r="95" spans="3:4" s="30" customFormat="1" ht="12.95" customHeight="1" x14ac:dyDescent="0.2">
      <c r="C95" s="41"/>
      <c r="D95" s="41"/>
    </row>
    <row r="96" spans="3:4" s="30" customFormat="1" ht="12.95" customHeight="1" x14ac:dyDescent="0.2">
      <c r="C96" s="41"/>
      <c r="D96" s="41"/>
    </row>
    <row r="97" spans="3:4" s="30" customFormat="1" ht="12.95" customHeight="1" x14ac:dyDescent="0.2">
      <c r="C97" s="41"/>
      <c r="D97" s="41"/>
    </row>
    <row r="98" spans="3:4" s="30" customFormat="1" ht="12.95" customHeight="1" x14ac:dyDescent="0.2">
      <c r="C98" s="41"/>
      <c r="D98" s="41"/>
    </row>
    <row r="99" spans="3:4" s="30" customFormat="1" ht="12.95" customHeight="1" x14ac:dyDescent="0.2">
      <c r="C99" s="41"/>
      <c r="D99" s="41"/>
    </row>
    <row r="100" spans="3:4" s="30" customFormat="1" ht="12.95" customHeight="1" x14ac:dyDescent="0.2">
      <c r="C100" s="41"/>
      <c r="D100" s="41"/>
    </row>
    <row r="101" spans="3:4" s="30" customFormat="1" ht="12.95" customHeight="1" x14ac:dyDescent="0.2">
      <c r="C101" s="41"/>
      <c r="D101" s="41"/>
    </row>
    <row r="102" spans="3:4" s="30" customFormat="1" ht="12.95" customHeight="1" x14ac:dyDescent="0.2">
      <c r="C102" s="41"/>
      <c r="D102" s="41"/>
    </row>
    <row r="103" spans="3:4" s="30" customFormat="1" ht="12.95" customHeight="1" x14ac:dyDescent="0.2">
      <c r="C103" s="41"/>
      <c r="D103" s="41"/>
    </row>
    <row r="104" spans="3:4" s="30" customFormat="1" ht="12.95" customHeight="1" x14ac:dyDescent="0.2">
      <c r="C104" s="41"/>
      <c r="D104" s="41"/>
    </row>
    <row r="105" spans="3:4" s="30" customFormat="1" ht="12.95" customHeight="1" x14ac:dyDescent="0.2">
      <c r="C105" s="41"/>
      <c r="D105" s="41"/>
    </row>
    <row r="106" spans="3:4" s="30" customFormat="1" ht="12.95" customHeight="1" x14ac:dyDescent="0.2">
      <c r="C106" s="41"/>
      <c r="D106" s="41"/>
    </row>
    <row r="107" spans="3:4" s="30" customFormat="1" ht="12.95" customHeight="1" x14ac:dyDescent="0.2">
      <c r="C107" s="41"/>
      <c r="D107" s="41"/>
    </row>
    <row r="108" spans="3:4" s="30" customFormat="1" ht="12.95" customHeight="1" x14ac:dyDescent="0.2">
      <c r="C108" s="41"/>
      <c r="D108" s="41"/>
    </row>
    <row r="109" spans="3:4" s="30" customFormat="1" ht="12.95" customHeight="1" x14ac:dyDescent="0.2">
      <c r="C109" s="41"/>
      <c r="D109" s="41"/>
    </row>
    <row r="110" spans="3:4" s="30" customFormat="1" ht="12.95" customHeight="1" x14ac:dyDescent="0.2">
      <c r="C110" s="41"/>
      <c r="D110" s="41"/>
    </row>
    <row r="111" spans="3:4" s="30" customFormat="1" ht="12.95" customHeight="1" x14ac:dyDescent="0.2">
      <c r="C111" s="41"/>
      <c r="D111" s="41"/>
    </row>
    <row r="112" spans="3:4" s="30" customFormat="1" ht="12.95" customHeight="1" x14ac:dyDescent="0.2">
      <c r="C112" s="41"/>
      <c r="D112" s="41"/>
    </row>
    <row r="113" spans="3:4" s="30" customFormat="1" ht="12.95" customHeight="1" x14ac:dyDescent="0.2">
      <c r="C113" s="41"/>
      <c r="D113" s="41"/>
    </row>
    <row r="114" spans="3:4" s="30" customFormat="1" ht="12.95" customHeight="1" x14ac:dyDescent="0.2">
      <c r="C114" s="41"/>
      <c r="D114" s="41"/>
    </row>
    <row r="115" spans="3:4" s="30" customFormat="1" ht="12.95" customHeight="1" x14ac:dyDescent="0.2">
      <c r="C115" s="41"/>
      <c r="D115" s="41"/>
    </row>
    <row r="116" spans="3:4" s="30" customFormat="1" ht="12.95" customHeight="1" x14ac:dyDescent="0.2">
      <c r="C116" s="41"/>
      <c r="D116" s="41"/>
    </row>
    <row r="117" spans="3:4" s="30" customFormat="1" ht="12.95" customHeight="1" x14ac:dyDescent="0.2">
      <c r="C117" s="41"/>
      <c r="D117" s="41"/>
    </row>
    <row r="118" spans="3:4" s="30" customFormat="1" ht="12.95" customHeight="1" x14ac:dyDescent="0.2">
      <c r="C118" s="41"/>
      <c r="D118" s="41"/>
    </row>
    <row r="119" spans="3:4" s="30" customFormat="1" ht="12.95" customHeight="1" x14ac:dyDescent="0.2">
      <c r="C119" s="41"/>
      <c r="D119" s="41"/>
    </row>
    <row r="120" spans="3:4" s="30" customFormat="1" ht="12.95" customHeight="1" x14ac:dyDescent="0.2">
      <c r="C120" s="41"/>
      <c r="D120" s="41"/>
    </row>
    <row r="121" spans="3:4" s="30" customFormat="1" ht="12.95" customHeight="1" x14ac:dyDescent="0.2">
      <c r="C121" s="41"/>
      <c r="D121" s="41"/>
    </row>
    <row r="122" spans="3:4" s="30" customFormat="1" ht="12.95" customHeight="1" x14ac:dyDescent="0.2">
      <c r="C122" s="41"/>
      <c r="D122" s="41"/>
    </row>
    <row r="123" spans="3:4" s="30" customFormat="1" ht="12.95" customHeight="1" x14ac:dyDescent="0.2">
      <c r="C123" s="41"/>
      <c r="D123" s="41"/>
    </row>
    <row r="124" spans="3:4" s="30" customFormat="1" ht="12.95" customHeight="1" x14ac:dyDescent="0.2">
      <c r="C124" s="41"/>
      <c r="D124" s="41"/>
    </row>
    <row r="125" spans="3:4" s="30" customFormat="1" ht="12.95" customHeight="1" x14ac:dyDescent="0.2">
      <c r="C125" s="41"/>
      <c r="D125" s="41"/>
    </row>
    <row r="126" spans="3:4" s="30" customFormat="1" ht="12.95" customHeight="1" x14ac:dyDescent="0.2">
      <c r="C126" s="41"/>
      <c r="D126" s="41"/>
    </row>
    <row r="127" spans="3:4" s="30" customFormat="1" ht="12.95" customHeight="1" x14ac:dyDescent="0.2">
      <c r="C127" s="41"/>
      <c r="D127" s="41"/>
    </row>
    <row r="128" spans="3:4" s="30" customFormat="1" ht="12.95" customHeight="1" x14ac:dyDescent="0.2">
      <c r="C128" s="41"/>
      <c r="D128" s="41"/>
    </row>
    <row r="129" spans="3:4" s="30" customFormat="1" ht="12.95" customHeight="1" x14ac:dyDescent="0.2">
      <c r="C129" s="41"/>
      <c r="D129" s="41"/>
    </row>
    <row r="130" spans="3:4" s="30" customFormat="1" ht="12.95" customHeight="1" x14ac:dyDescent="0.2">
      <c r="C130" s="41"/>
      <c r="D130" s="41"/>
    </row>
    <row r="131" spans="3:4" s="30" customFormat="1" ht="12.95" customHeight="1" x14ac:dyDescent="0.2">
      <c r="C131" s="41"/>
      <c r="D131" s="41"/>
    </row>
    <row r="132" spans="3:4" s="30" customFormat="1" ht="12.95" customHeight="1" x14ac:dyDescent="0.2">
      <c r="C132" s="41"/>
      <c r="D132" s="41"/>
    </row>
    <row r="133" spans="3:4" s="30" customFormat="1" ht="12.95" customHeight="1" x14ac:dyDescent="0.2">
      <c r="C133" s="41"/>
      <c r="D133" s="41"/>
    </row>
    <row r="134" spans="3:4" s="30" customFormat="1" ht="12.95" customHeight="1" x14ac:dyDescent="0.2">
      <c r="C134" s="41"/>
      <c r="D134" s="41"/>
    </row>
    <row r="135" spans="3:4" s="30" customFormat="1" ht="12.95" customHeight="1" x14ac:dyDescent="0.2">
      <c r="C135" s="41"/>
      <c r="D135" s="41"/>
    </row>
    <row r="136" spans="3:4" s="30" customFormat="1" ht="12.95" customHeight="1" x14ac:dyDescent="0.2">
      <c r="C136" s="41"/>
      <c r="D136" s="41"/>
    </row>
    <row r="137" spans="3:4" s="30" customFormat="1" ht="12.95" customHeight="1" x14ac:dyDescent="0.2">
      <c r="C137" s="41"/>
      <c r="D137" s="41"/>
    </row>
    <row r="138" spans="3:4" s="30" customFormat="1" ht="12.95" customHeight="1" x14ac:dyDescent="0.2">
      <c r="C138" s="41"/>
      <c r="D138" s="41"/>
    </row>
    <row r="139" spans="3:4" s="30" customFormat="1" ht="12.95" customHeight="1" x14ac:dyDescent="0.2">
      <c r="C139" s="41"/>
      <c r="D139" s="41"/>
    </row>
    <row r="140" spans="3:4" s="30" customFormat="1" ht="12.95" customHeight="1" x14ac:dyDescent="0.2">
      <c r="C140" s="41"/>
      <c r="D140" s="41"/>
    </row>
    <row r="141" spans="3:4" s="30" customFormat="1" ht="12.95" customHeight="1" x14ac:dyDescent="0.2">
      <c r="C141" s="41"/>
      <c r="D141" s="41"/>
    </row>
    <row r="142" spans="3:4" s="30" customFormat="1" ht="12.95" customHeight="1" x14ac:dyDescent="0.2">
      <c r="C142" s="41"/>
      <c r="D142" s="41"/>
    </row>
    <row r="143" spans="3:4" s="30" customFormat="1" ht="12.95" customHeight="1" x14ac:dyDescent="0.2">
      <c r="C143" s="41"/>
      <c r="D143" s="41"/>
    </row>
    <row r="144" spans="3:4" s="30" customFormat="1" ht="12.95" customHeight="1" x14ac:dyDescent="0.2">
      <c r="C144" s="41"/>
      <c r="D144" s="41"/>
    </row>
    <row r="145" spans="3:4" s="30" customFormat="1" ht="12.95" customHeight="1" x14ac:dyDescent="0.2">
      <c r="C145" s="41"/>
      <c r="D145" s="41"/>
    </row>
    <row r="146" spans="3:4" s="30" customFormat="1" ht="12.95" customHeight="1" x14ac:dyDescent="0.2">
      <c r="C146" s="41"/>
      <c r="D146" s="41"/>
    </row>
    <row r="147" spans="3:4" s="30" customFormat="1" ht="12.95" customHeight="1" x14ac:dyDescent="0.2">
      <c r="C147" s="41"/>
      <c r="D147" s="41"/>
    </row>
    <row r="148" spans="3:4" s="30" customFormat="1" ht="12.95" customHeight="1" x14ac:dyDescent="0.2">
      <c r="C148" s="41"/>
      <c r="D148" s="41"/>
    </row>
    <row r="149" spans="3:4" s="30" customFormat="1" ht="12.95" customHeight="1" x14ac:dyDescent="0.2">
      <c r="C149" s="41"/>
      <c r="D149" s="41"/>
    </row>
    <row r="150" spans="3:4" s="30" customFormat="1" ht="12.95" customHeight="1" x14ac:dyDescent="0.2">
      <c r="C150" s="41"/>
      <c r="D150" s="41"/>
    </row>
    <row r="151" spans="3:4" s="30" customFormat="1" ht="12.95" customHeight="1" x14ac:dyDescent="0.2">
      <c r="C151" s="41"/>
      <c r="D151" s="41"/>
    </row>
    <row r="152" spans="3:4" s="30" customFormat="1" ht="12.95" customHeight="1" x14ac:dyDescent="0.2">
      <c r="C152" s="41"/>
      <c r="D152" s="41"/>
    </row>
    <row r="153" spans="3:4" s="30" customFormat="1" ht="12.95" customHeight="1" x14ac:dyDescent="0.2">
      <c r="C153" s="41"/>
      <c r="D153" s="41"/>
    </row>
    <row r="154" spans="3:4" s="30" customFormat="1" ht="12.95" customHeight="1" x14ac:dyDescent="0.2">
      <c r="C154" s="41"/>
      <c r="D154" s="41"/>
    </row>
    <row r="155" spans="3:4" s="30" customFormat="1" ht="12.95" customHeight="1" x14ac:dyDescent="0.2">
      <c r="C155" s="41"/>
      <c r="D155" s="41"/>
    </row>
    <row r="156" spans="3:4" s="30" customFormat="1" ht="12.95" customHeight="1" x14ac:dyDescent="0.2">
      <c r="C156" s="41"/>
      <c r="D156" s="41"/>
    </row>
    <row r="157" spans="3:4" s="30" customFormat="1" ht="12.95" customHeight="1" x14ac:dyDescent="0.2">
      <c r="C157" s="41"/>
      <c r="D157" s="41"/>
    </row>
    <row r="158" spans="3:4" s="30" customFormat="1" ht="12.95" customHeight="1" x14ac:dyDescent="0.2">
      <c r="C158" s="41"/>
      <c r="D158" s="41"/>
    </row>
    <row r="159" spans="3:4" s="30" customFormat="1" ht="12.95" customHeight="1" x14ac:dyDescent="0.2">
      <c r="C159" s="41"/>
      <c r="D159" s="41"/>
    </row>
    <row r="160" spans="3:4" s="30" customFormat="1" ht="12.95" customHeight="1" x14ac:dyDescent="0.2">
      <c r="C160" s="41"/>
      <c r="D160" s="41"/>
    </row>
    <row r="161" spans="3:4" s="30" customFormat="1" ht="12.95" customHeight="1" x14ac:dyDescent="0.2">
      <c r="C161" s="41"/>
      <c r="D161" s="41"/>
    </row>
    <row r="162" spans="3:4" s="30" customFormat="1" ht="12.95" customHeight="1" x14ac:dyDescent="0.2">
      <c r="C162" s="41"/>
      <c r="D162" s="41"/>
    </row>
    <row r="163" spans="3:4" s="30" customFormat="1" ht="12.95" customHeight="1" x14ac:dyDescent="0.2">
      <c r="C163" s="41"/>
      <c r="D163" s="41"/>
    </row>
    <row r="164" spans="3:4" s="30" customFormat="1" ht="12.95" customHeight="1" x14ac:dyDescent="0.2">
      <c r="C164" s="41"/>
      <c r="D164" s="41"/>
    </row>
    <row r="165" spans="3:4" s="30" customFormat="1" ht="12.95" customHeight="1" x14ac:dyDescent="0.2">
      <c r="C165" s="41"/>
      <c r="D165" s="41"/>
    </row>
    <row r="166" spans="3:4" s="30" customFormat="1" ht="12.95" customHeight="1" x14ac:dyDescent="0.2">
      <c r="C166" s="41"/>
      <c r="D166" s="41"/>
    </row>
    <row r="167" spans="3:4" s="30" customFormat="1" ht="12.95" customHeight="1" x14ac:dyDescent="0.2">
      <c r="C167" s="41"/>
      <c r="D167" s="41"/>
    </row>
    <row r="168" spans="3:4" s="30" customFormat="1" ht="12.95" customHeight="1" x14ac:dyDescent="0.2">
      <c r="C168" s="41"/>
      <c r="D168" s="41"/>
    </row>
    <row r="169" spans="3:4" s="30" customFormat="1" ht="12.95" customHeight="1" x14ac:dyDescent="0.2">
      <c r="C169" s="41"/>
      <c r="D169" s="41"/>
    </row>
    <row r="170" spans="3:4" s="30" customFormat="1" ht="12.95" customHeight="1" x14ac:dyDescent="0.2">
      <c r="C170" s="41"/>
      <c r="D170" s="41"/>
    </row>
    <row r="171" spans="3:4" s="30" customFormat="1" ht="12.95" customHeight="1" x14ac:dyDescent="0.2">
      <c r="C171" s="41"/>
      <c r="D171" s="41"/>
    </row>
    <row r="172" spans="3:4" s="30" customFormat="1" ht="12.95" customHeight="1" x14ac:dyDescent="0.2">
      <c r="C172" s="41"/>
      <c r="D172" s="41"/>
    </row>
    <row r="173" spans="3:4" s="30" customFormat="1" ht="12.95" customHeight="1" x14ac:dyDescent="0.2">
      <c r="C173" s="41"/>
      <c r="D173" s="41"/>
    </row>
    <row r="174" spans="3:4" s="30" customFormat="1" ht="12.95" customHeight="1" x14ac:dyDescent="0.2">
      <c r="C174" s="41"/>
      <c r="D174" s="41"/>
    </row>
    <row r="175" spans="3:4" s="30" customFormat="1" ht="12.95" customHeight="1" x14ac:dyDescent="0.2">
      <c r="C175" s="41"/>
      <c r="D175" s="41"/>
    </row>
    <row r="176" spans="3:4" s="30" customFormat="1" ht="12.95" customHeight="1" x14ac:dyDescent="0.2">
      <c r="C176" s="41"/>
      <c r="D176" s="41"/>
    </row>
    <row r="177" spans="3:4" s="30" customFormat="1" ht="12.95" customHeight="1" x14ac:dyDescent="0.2">
      <c r="C177" s="41"/>
      <c r="D177" s="41"/>
    </row>
    <row r="178" spans="3:4" s="30" customFormat="1" ht="12.95" customHeight="1" x14ac:dyDescent="0.2">
      <c r="C178" s="41"/>
      <c r="D178" s="41"/>
    </row>
    <row r="179" spans="3:4" s="30" customFormat="1" ht="12.95" customHeight="1" x14ac:dyDescent="0.2">
      <c r="C179" s="41"/>
      <c r="D179" s="41"/>
    </row>
    <row r="180" spans="3:4" s="30" customFormat="1" ht="12.95" customHeight="1" x14ac:dyDescent="0.2">
      <c r="C180" s="41"/>
      <c r="D180" s="41"/>
    </row>
    <row r="181" spans="3:4" s="30" customFormat="1" ht="12.95" customHeight="1" x14ac:dyDescent="0.2">
      <c r="C181" s="41"/>
      <c r="D181" s="41"/>
    </row>
    <row r="182" spans="3:4" s="30" customFormat="1" ht="12.95" customHeight="1" x14ac:dyDescent="0.2">
      <c r="C182" s="41"/>
      <c r="D182" s="41"/>
    </row>
    <row r="183" spans="3:4" s="30" customFormat="1" ht="12.95" customHeight="1" x14ac:dyDescent="0.2">
      <c r="C183" s="41"/>
      <c r="D183" s="41"/>
    </row>
    <row r="184" spans="3:4" s="30" customFormat="1" ht="12.95" customHeight="1" x14ac:dyDescent="0.2">
      <c r="C184" s="41"/>
      <c r="D184" s="41"/>
    </row>
    <row r="185" spans="3:4" s="30" customFormat="1" ht="12.95" customHeight="1" x14ac:dyDescent="0.2">
      <c r="C185" s="41"/>
      <c r="D185" s="41"/>
    </row>
    <row r="186" spans="3:4" s="30" customFormat="1" ht="12.95" customHeight="1" x14ac:dyDescent="0.2">
      <c r="C186" s="41"/>
      <c r="D186" s="41"/>
    </row>
    <row r="187" spans="3:4" s="30" customFormat="1" ht="12.95" customHeight="1" x14ac:dyDescent="0.2">
      <c r="C187" s="41"/>
      <c r="D187" s="41"/>
    </row>
    <row r="188" spans="3:4" s="30" customFormat="1" ht="12.95" customHeight="1" x14ac:dyDescent="0.2">
      <c r="C188" s="41"/>
      <c r="D188" s="41"/>
    </row>
    <row r="189" spans="3:4" s="30" customFormat="1" ht="12.95" customHeight="1" x14ac:dyDescent="0.2">
      <c r="C189" s="41"/>
      <c r="D189" s="41"/>
    </row>
    <row r="190" spans="3:4" s="30" customFormat="1" ht="12.95" customHeight="1" x14ac:dyDescent="0.2">
      <c r="C190" s="41"/>
      <c r="D190" s="41"/>
    </row>
    <row r="191" spans="3:4" s="30" customFormat="1" ht="12.95" customHeight="1" x14ac:dyDescent="0.2">
      <c r="C191" s="41"/>
      <c r="D191" s="41"/>
    </row>
    <row r="192" spans="3:4" s="30" customFormat="1" ht="12.95" customHeight="1" x14ac:dyDescent="0.2">
      <c r="C192" s="41"/>
      <c r="D192" s="41"/>
    </row>
    <row r="193" spans="3:4" s="30" customFormat="1" ht="12.95" customHeight="1" x14ac:dyDescent="0.2">
      <c r="C193" s="41"/>
      <c r="D193" s="41"/>
    </row>
    <row r="194" spans="3:4" s="30" customFormat="1" ht="12.95" customHeight="1" x14ac:dyDescent="0.2">
      <c r="C194" s="41"/>
      <c r="D194" s="41"/>
    </row>
    <row r="195" spans="3:4" s="30" customFormat="1" ht="12.95" customHeight="1" x14ac:dyDescent="0.2">
      <c r="C195" s="41"/>
      <c r="D195" s="41"/>
    </row>
    <row r="196" spans="3:4" s="30" customFormat="1" ht="12.95" customHeight="1" x14ac:dyDescent="0.2">
      <c r="C196" s="41"/>
      <c r="D196" s="41"/>
    </row>
    <row r="197" spans="3:4" s="30" customFormat="1" ht="12.95" customHeight="1" x14ac:dyDescent="0.2">
      <c r="C197" s="41"/>
      <c r="D197" s="41"/>
    </row>
    <row r="198" spans="3:4" s="30" customFormat="1" ht="12.95" customHeight="1" x14ac:dyDescent="0.2">
      <c r="C198" s="41"/>
      <c r="D198" s="41"/>
    </row>
    <row r="199" spans="3:4" s="30" customFormat="1" ht="12.95" customHeight="1" x14ac:dyDescent="0.2">
      <c r="C199" s="41"/>
      <c r="D199" s="41"/>
    </row>
    <row r="200" spans="3:4" s="30" customFormat="1" ht="12.95" customHeight="1" x14ac:dyDescent="0.2">
      <c r="C200" s="41"/>
      <c r="D200" s="41"/>
    </row>
    <row r="201" spans="3:4" s="30" customFormat="1" ht="12.95" customHeight="1" x14ac:dyDescent="0.2">
      <c r="C201" s="41"/>
      <c r="D201" s="41"/>
    </row>
    <row r="202" spans="3:4" s="30" customFormat="1" ht="12.95" customHeight="1" x14ac:dyDescent="0.2">
      <c r="C202" s="41"/>
      <c r="D202" s="41"/>
    </row>
    <row r="203" spans="3:4" s="30" customFormat="1" ht="12.95" customHeight="1" x14ac:dyDescent="0.2">
      <c r="C203" s="41"/>
      <c r="D203" s="41"/>
    </row>
    <row r="204" spans="3:4" s="30" customFormat="1" ht="12.95" customHeight="1" x14ac:dyDescent="0.2">
      <c r="C204" s="41"/>
      <c r="D204" s="41"/>
    </row>
    <row r="205" spans="3:4" s="30" customFormat="1" ht="12.95" customHeight="1" x14ac:dyDescent="0.2">
      <c r="C205" s="41"/>
      <c r="D205" s="41"/>
    </row>
    <row r="206" spans="3:4" s="30" customFormat="1" ht="12.95" customHeight="1" x14ac:dyDescent="0.2">
      <c r="C206" s="41"/>
      <c r="D206" s="41"/>
    </row>
    <row r="207" spans="3:4" s="30" customFormat="1" ht="12.95" customHeight="1" x14ac:dyDescent="0.2">
      <c r="C207" s="41"/>
      <c r="D207" s="41"/>
    </row>
    <row r="208" spans="3:4" s="30" customFormat="1" ht="12.95" customHeight="1" x14ac:dyDescent="0.2">
      <c r="C208" s="41"/>
      <c r="D208" s="41"/>
    </row>
    <row r="209" spans="3:4" s="30" customFormat="1" ht="12.95" customHeight="1" x14ac:dyDescent="0.2">
      <c r="C209" s="41"/>
      <c r="D209" s="41"/>
    </row>
    <row r="210" spans="3:4" s="30" customFormat="1" ht="12.95" customHeight="1" x14ac:dyDescent="0.2">
      <c r="C210" s="41"/>
      <c r="D210" s="41"/>
    </row>
    <row r="211" spans="3:4" s="30" customFormat="1" ht="12.95" customHeight="1" x14ac:dyDescent="0.2">
      <c r="C211" s="41"/>
      <c r="D211" s="41"/>
    </row>
    <row r="212" spans="3:4" s="30" customFormat="1" ht="12.95" customHeight="1" x14ac:dyDescent="0.2">
      <c r="C212" s="41"/>
      <c r="D212" s="41"/>
    </row>
    <row r="213" spans="3:4" s="30" customFormat="1" ht="12.95" customHeight="1" x14ac:dyDescent="0.2">
      <c r="C213" s="41"/>
      <c r="D213" s="41"/>
    </row>
    <row r="214" spans="3:4" s="30" customFormat="1" ht="12.95" customHeight="1" x14ac:dyDescent="0.2">
      <c r="C214" s="41"/>
      <c r="D214" s="41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</sheetData>
  <sortState xmlns:xlrd2="http://schemas.microsoft.com/office/spreadsheetml/2017/richdata2" ref="A21:U53">
    <sortCondition ref="C21:C53"/>
  </sortState>
  <phoneticPr fontId="7" type="noConversion"/>
  <hyperlinks>
    <hyperlink ref="H63016" r:id="rId1" display="http://vsolj.cetus-net.org/bulletin.html" xr:uid="{00000000-0004-0000-0000-000000000000}"/>
    <hyperlink ref="H63009" r:id="rId2" display="https://www.aavso.org/ejaavso" xr:uid="{00000000-0004-0000-0000-000001000000}"/>
    <hyperlink ref="I63016" r:id="rId3" display="http://vsolj.cetus-net.org/bulletin.html" xr:uid="{00000000-0004-0000-0000-000002000000}"/>
    <hyperlink ref="AQ56667" r:id="rId4" display="http://cdsbib.u-strasbg.fr/cgi-bin/cdsbib?1990RMxAA..21..381G" xr:uid="{00000000-0004-0000-0000-000003000000}"/>
    <hyperlink ref="H63013" r:id="rId5" display="https://www.aavso.org/ejaavso" xr:uid="{00000000-0004-0000-0000-000004000000}"/>
    <hyperlink ref="AP4031" r:id="rId6" display="http://cdsbib.u-strasbg.fr/cgi-bin/cdsbib?1990RMxAA..21..381G" xr:uid="{00000000-0004-0000-0000-000005000000}"/>
    <hyperlink ref="AP4034" r:id="rId7" display="http://cdsbib.u-strasbg.fr/cgi-bin/cdsbib?1990RMxAA..21..381G" xr:uid="{00000000-0004-0000-0000-000006000000}"/>
    <hyperlink ref="AP4032" r:id="rId8" display="http://cdsbib.u-strasbg.fr/cgi-bin/cdsbib?1990RMxAA..21..381G" xr:uid="{00000000-0004-0000-0000-000007000000}"/>
    <hyperlink ref="AP4016" r:id="rId9" display="http://cdsbib.u-strasbg.fr/cgi-bin/cdsbib?1990RMxAA..21..381G" xr:uid="{00000000-0004-0000-0000-000008000000}"/>
    <hyperlink ref="AQ4245" r:id="rId10" display="http://cdsbib.u-strasbg.fr/cgi-bin/cdsbib?1990RMxAA..21..381G" xr:uid="{00000000-0004-0000-0000-000009000000}"/>
    <hyperlink ref="AQ4249" r:id="rId11" display="http://cdsbib.u-strasbg.fr/cgi-bin/cdsbib?1990RMxAA..21..381G" xr:uid="{00000000-0004-0000-0000-00000A000000}"/>
    <hyperlink ref="AQ63929" r:id="rId12" display="http://cdsbib.u-strasbg.fr/cgi-bin/cdsbib?1990RMxAA..21..381G" xr:uid="{00000000-0004-0000-0000-00000B000000}"/>
    <hyperlink ref="I1137" r:id="rId13" display="http://vsolj.cetus-net.org/bulletin.html" xr:uid="{00000000-0004-0000-0000-00000C000000}"/>
    <hyperlink ref="H1137" r:id="rId14" display="http://vsolj.cetus-net.org/bulletin.html" xr:uid="{00000000-0004-0000-0000-00000D000000}"/>
    <hyperlink ref="AQ64590" r:id="rId15" display="http://cdsbib.u-strasbg.fr/cgi-bin/cdsbib?1990RMxAA..21..381G" xr:uid="{00000000-0004-0000-0000-00000E000000}"/>
    <hyperlink ref="AQ64589" r:id="rId16" display="http://cdsbib.u-strasbg.fr/cgi-bin/cdsbib?1990RMxAA..21..381G" xr:uid="{00000000-0004-0000-0000-00000F000000}"/>
    <hyperlink ref="AP2307" r:id="rId17" display="http://cdsbib.u-strasbg.fr/cgi-bin/cdsbib?1990RMxAA..21..381G" xr:uid="{00000000-0004-0000-0000-000010000000}"/>
    <hyperlink ref="AP2325" r:id="rId18" display="http://cdsbib.u-strasbg.fr/cgi-bin/cdsbib?1990RMxAA..21..381G" xr:uid="{00000000-0004-0000-0000-000011000000}"/>
    <hyperlink ref="AP2326" r:id="rId19" display="http://cdsbib.u-strasbg.fr/cgi-bin/cdsbib?1990RMxAA..21..381G" xr:uid="{00000000-0004-0000-0000-000012000000}"/>
    <hyperlink ref="AP232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2025-01-08T04:49:13Z</dcterms:modified>
</cp:coreProperties>
</file>