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966CD9C-EDA0-4C30-94F8-5DF2223915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73" i="1" l="1"/>
  <c r="F73" i="1" s="1"/>
  <c r="G73" i="1" s="1"/>
  <c r="K73" i="1" s="1"/>
  <c r="Q73" i="1"/>
  <c r="E74" i="1"/>
  <c r="F74" i="1" s="1"/>
  <c r="G74" i="1" s="1"/>
  <c r="K74" i="1" s="1"/>
  <c r="Q74" i="1"/>
  <c r="E21" i="1"/>
  <c r="F21" i="1"/>
  <c r="G21" i="1"/>
  <c r="H21" i="1" s="1"/>
  <c r="Q21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2" i="1"/>
  <c r="F42" i="1"/>
  <c r="G42" i="1" s="1"/>
  <c r="K42" i="1" s="1"/>
  <c r="Q42" i="1"/>
  <c r="E43" i="1"/>
  <c r="F43" i="1" s="1"/>
  <c r="G43" i="1" s="1"/>
  <c r="K43" i="1" s="1"/>
  <c r="Q43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Q44" i="1"/>
  <c r="E44" i="1"/>
  <c r="F44" i="1" s="1"/>
  <c r="G44" i="1" s="1"/>
  <c r="K44" i="1" s="1"/>
  <c r="C9" i="1"/>
  <c r="E22" i="1"/>
  <c r="F22" i="1" s="1"/>
  <c r="G22" i="1" s="1"/>
  <c r="I22" i="1" s="1"/>
  <c r="D9" i="1"/>
  <c r="C17" i="1"/>
  <c r="Q22" i="1"/>
  <c r="C12" i="1"/>
  <c r="C11" i="1"/>
  <c r="O21" i="1" l="1"/>
  <c r="O74" i="1"/>
  <c r="O73" i="1"/>
  <c r="F15" i="1"/>
  <c r="O25" i="1"/>
  <c r="O29" i="1"/>
  <c r="O33" i="1"/>
  <c r="O37" i="1"/>
  <c r="O41" i="1"/>
  <c r="O46" i="1"/>
  <c r="O50" i="1"/>
  <c r="O54" i="1"/>
  <c r="O58" i="1"/>
  <c r="O62" i="1"/>
  <c r="O66" i="1"/>
  <c r="O70" i="1"/>
  <c r="O24" i="1"/>
  <c r="O28" i="1"/>
  <c r="O32" i="1"/>
  <c r="O36" i="1"/>
  <c r="O40" i="1"/>
  <c r="O45" i="1"/>
  <c r="O49" i="1"/>
  <c r="O53" i="1"/>
  <c r="O57" i="1"/>
  <c r="O61" i="1"/>
  <c r="O65" i="1"/>
  <c r="O69" i="1"/>
  <c r="O51" i="1"/>
  <c r="O59" i="1"/>
  <c r="O63" i="1"/>
  <c r="O26" i="1"/>
  <c r="O38" i="1"/>
  <c r="O47" i="1"/>
  <c r="O67" i="1"/>
  <c r="O23" i="1"/>
  <c r="O27" i="1"/>
  <c r="O31" i="1"/>
  <c r="O35" i="1"/>
  <c r="O39" i="1"/>
  <c r="O43" i="1"/>
  <c r="O48" i="1"/>
  <c r="O52" i="1"/>
  <c r="O56" i="1"/>
  <c r="O60" i="1"/>
  <c r="O64" i="1"/>
  <c r="O68" i="1"/>
  <c r="O72" i="1"/>
  <c r="O30" i="1"/>
  <c r="O34" i="1"/>
  <c r="O42" i="1"/>
  <c r="O71" i="1"/>
  <c r="O55" i="1"/>
  <c r="C16" i="1"/>
  <c r="D18" i="1" s="1"/>
  <c r="O22" i="1"/>
  <c r="C15" i="1"/>
  <c r="O4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<sst xmlns="http://schemas.openxmlformats.org/spreadsheetml/2006/main" count="166" uniqueCount="57">
  <si>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</si>
  <si>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</si>
  <si>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</si>
  <si>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</si>
  <si>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</si>
  <si>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</si>
  <si>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</si>
  <si>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</si>
  <si>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</si>
  <si>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</si>
  <si>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</si>
  <si>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</si>
  <si>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</si>
  <si>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</si>
  <si>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</si>
  <si>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</si>
  <si>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</si>
  <si>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</si>
  <si>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</si>
  <si>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</si>
  <si>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</si>
  <si>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</si>
  <si>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</si>
  <si>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</si>
  <si>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</si>
  <si>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</si>
  <si>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</si>
  <si>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</si>
  <si>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</si>
  <si>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</si>
  <si>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</si>
  <si>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</si>
  <si>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</si>
  <si>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</si>
  <si>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</si>
  <si>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</si>
  <si>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vis</t>
  </si>
  <si>
    <t>PE</t>
  </si>
  <si>
    <t>CCD</t>
  </si>
  <si>
    <t>SW Sex</t>
  </si>
  <si>
    <t>G4907-0182</t>
  </si>
  <si>
    <t>E/WD+NL</t>
  </si>
  <si>
    <t>pr_0</t>
  </si>
  <si>
    <t>CV</t>
  </si>
  <si>
    <t>SW Sex / GSC 4907-0182</t>
  </si>
  <si>
    <t>Kreiner</t>
  </si>
  <si>
    <t>I</t>
  </si>
  <si>
    <t>OEJV 0179</t>
  </si>
  <si>
    <t>BAD?</t>
  </si>
  <si>
    <t>JAAVSO 51, 74</t>
  </si>
  <si>
    <t>JBAV 96</t>
  </si>
  <si>
    <t>Next ToM-P</t>
  </si>
  <si>
    <t>Next ToM-S</t>
  </si>
  <si>
    <t>14.80-16.70</t>
  </si>
  <si>
    <t>Mag B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</si>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</sst>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6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34" fillId="0" borderId="0" xfId="0" applyFont="1" applyAlignment="1" applyProtection="1">
      <alignment horizontal="left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14" fontId="16" fillId="0" borderId="0" xfId="0" applyNumberFormat="1" applyFont="1" applyAlignment="1"/>
    <xf numFmtId="0" fontId="0" fillId="0" borderId="0" xfId="0" applyAlignment="1">
      <alignment horizontal="right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65" fontId="34" fillId="0" borderId="0" xfId="0" applyNumberFormat="1" applyFont="1" applyAlignment="1" applyProtection="1">
      <alignment horizontal="left" vertical="center" wrapText="1"/>
      <protection locked="0"/>
    </xf>
    <xf numFmtId="0" fontId="0" fillId="0" borderId="11" xfId="0" applyBorder="1">
      <alignment vertical="top"/>
    </xf>
    <xf numFmtId="0" fontId="35" fillId="0" borderId="14" xfId="0" applyFont="1" applyBorder="1" applyAlignment="1">
      <alignment horizontal="right" vertical="center"/>
    </xf>
    <xf numFmtId="0" fontId="35" fillId="0" borderId="16" xfId="0" applyFont="1" applyBorder="1" applyAlignment="1">
      <alignment horizontal="right" vertical="center"/>
    </xf>
    <xf numFmtId="0" fontId="16" fillId="26" borderId="12" xfId="0" applyFont="1" applyFill="1" applyBorder="1" applyAlignment="1">
      <alignment horizontal="right" vertical="center"/>
    </xf>
    <xf numFmtId="0" fontId="16" fillId="26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36" fillId="0" borderId="15" xfId="0" applyFont="1" applyBorder="1" applyAlignment="1">
      <alignment horizontal="right" vertical="center"/>
    </xf>
    <xf numFmtId="22" fontId="36" fillId="0" borderId="15" xfId="0" applyNumberFormat="1" applyFont="1" applyBorder="1" applyAlignment="1">
      <alignment horizontal="right" vertical="center"/>
    </xf>
    <xf numFmtId="22" fontId="36" fillId="0" borderId="17" xfId="0" applyNumberFormat="1" applyFont="1" applyBorder="1" applyAlignment="1">
      <alignment horizontal="right" vertical="center"/>
    </xf>
    <xf numFmtId="0" fontId="16" fillId="0" borderId="18" xfId="0" applyFont="1" applyBorder="1" applyAlignment="1">
      <alignment vertical="center"/>
    </xf>
    <xf numFmtId="0" fontId="16" fillId="0" borderId="12" xfId="0" applyFont="1" applyBorder="1" applyAlignment="1">
      <alignment horizontal="right"/>
    </xf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SW Sex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E2-47F1-B005-7CEF5D86458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1.1724999785656109E-4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E2-47F1-B005-7CEF5D86458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E2-47F1-B005-7CEF5D86458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3.9715007005725056E-4</c:v>
                </c:pt>
                <c:pt idx="3">
                  <c:v>2.5772021763259545E-4</c:v>
                </c:pt>
                <c:pt idx="4">
                  <c:v>1.8491993978386745E-4</c:v>
                </c:pt>
                <c:pt idx="5">
                  <c:v>1.9722987053683028E-4</c:v>
                </c:pt>
                <c:pt idx="6">
                  <c:v>2.7508021594258025E-4</c:v>
                </c:pt>
                <c:pt idx="7">
                  <c:v>2.0716021390398964E-4</c:v>
                </c:pt>
                <c:pt idx="8">
                  <c:v>3.2581000414211303E-4</c:v>
                </c:pt>
                <c:pt idx="9">
                  <c:v>-1.81850184162613E-4</c:v>
                </c:pt>
                <c:pt idx="10">
                  <c:v>1.6623013652861118E-4</c:v>
                </c:pt>
                <c:pt idx="11">
                  <c:v>-1.5704015095252544E-4</c:v>
                </c:pt>
                <c:pt idx="12">
                  <c:v>1.340998278465122E-4</c:v>
                </c:pt>
                <c:pt idx="13">
                  <c:v>-1.9243999850004911E-4</c:v>
                </c:pt>
                <c:pt idx="14">
                  <c:v>-3.5596990346675739E-4</c:v>
                </c:pt>
                <c:pt idx="15">
                  <c:v>-1.2274984328541905E-4</c:v>
                </c:pt>
                <c:pt idx="16">
                  <c:v>-1.0341982124373317E-4</c:v>
                </c:pt>
                <c:pt idx="17">
                  <c:v>-2.7110986411571503E-4</c:v>
                </c:pt>
                <c:pt idx="18">
                  <c:v>-1.8845983868231997E-4</c:v>
                </c:pt>
                <c:pt idx="19">
                  <c:v>-2.7689999842550606E-4</c:v>
                </c:pt>
                <c:pt idx="20">
                  <c:v>-4.0307994640897959E-4</c:v>
                </c:pt>
                <c:pt idx="21">
                  <c:v>-5.6149005831684917E-4</c:v>
                </c:pt>
                <c:pt idx="22">
                  <c:v>-7.0091991074150428E-4</c:v>
                </c:pt>
                <c:pt idx="23">
                  <c:v>7.8236000263132155E-4</c:v>
                </c:pt>
                <c:pt idx="24">
                  <c:v>-7.0457995752803981E-4</c:v>
                </c:pt>
                <c:pt idx="25">
                  <c:v>-9.1250009427312762E-4</c:v>
                </c:pt>
                <c:pt idx="26">
                  <c:v>-8.1928016879828647E-4</c:v>
                </c:pt>
                <c:pt idx="27">
                  <c:v>-6.215099710971117E-4</c:v>
                </c:pt>
                <c:pt idx="28">
                  <c:v>-8.7886019900906831E-4</c:v>
                </c:pt>
                <c:pt idx="29">
                  <c:v>-1.0682899664971046E-3</c:v>
                </c:pt>
                <c:pt idx="30">
                  <c:v>-1.0262100622639991E-3</c:v>
                </c:pt>
                <c:pt idx="31">
                  <c:v>-8.9685995044419542E-4</c:v>
                </c:pt>
                <c:pt idx="32">
                  <c:v>-1.3239698891993612E-3</c:v>
                </c:pt>
                <c:pt idx="33">
                  <c:v>-1.5099200536496937E-3</c:v>
                </c:pt>
                <c:pt idx="34">
                  <c:v>-1.4972700882935897E-3</c:v>
                </c:pt>
                <c:pt idx="35">
                  <c:v>-2.3671101371292025E-3</c:v>
                </c:pt>
                <c:pt idx="36">
                  <c:v>-3.0733199673704803E-3</c:v>
                </c:pt>
                <c:pt idx="37">
                  <c:v>-2.6480197921046056E-3</c:v>
                </c:pt>
                <c:pt idx="38">
                  <c:v>-2.826850010023918E-3</c:v>
                </c:pt>
                <c:pt idx="39">
                  <c:v>-2.5762801524251699E-3</c:v>
                </c:pt>
                <c:pt idx="40">
                  <c:v>-4.1946401906898245E-3</c:v>
                </c:pt>
                <c:pt idx="41">
                  <c:v>-3.8325601781252772E-3</c:v>
                </c:pt>
                <c:pt idx="42">
                  <c:v>-4.3219898943789303E-3</c:v>
                </c:pt>
                <c:pt idx="43">
                  <c:v>-5.287700223561842E-3</c:v>
                </c:pt>
                <c:pt idx="44">
                  <c:v>-5.3456201494554989E-3</c:v>
                </c:pt>
                <c:pt idx="45">
                  <c:v>-5.5759600654710084E-3</c:v>
                </c:pt>
                <c:pt idx="46">
                  <c:v>-6.4358500530943274E-3</c:v>
                </c:pt>
                <c:pt idx="47">
                  <c:v>-6.2594098126282915E-3</c:v>
                </c:pt>
                <c:pt idx="48">
                  <c:v>-6.0967601093580015E-3</c:v>
                </c:pt>
                <c:pt idx="49">
                  <c:v>-6.209560226125177E-3</c:v>
                </c:pt>
                <c:pt idx="50">
                  <c:v>-6.0669102022075094E-3</c:v>
                </c:pt>
                <c:pt idx="51">
                  <c:v>-6.1051700031384826E-3</c:v>
                </c:pt>
                <c:pt idx="52">
                  <c:v>-5.6158100996981375E-3</c:v>
                </c:pt>
                <c:pt idx="53">
                  <c:v>-5.2668798743980005E-3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E2-47F1-B005-7CEF5D86458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E2-47F1-B005-7CEF5D86458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E2-47F1-B005-7CEF5D86458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4.4000000000000002E-4</c:v>
                  </c:pt>
                  <c:pt idx="3">
                    <c:v>2.9E-4</c:v>
                  </c:pt>
                  <c:pt idx="4">
                    <c:v>4.8000000000000001E-4</c:v>
                  </c:pt>
                  <c:pt idx="5">
                    <c:v>2.0000000000000001E-4</c:v>
                  </c:pt>
                  <c:pt idx="6">
                    <c:v>1.9000000000000001E-4</c:v>
                  </c:pt>
                  <c:pt idx="7">
                    <c:v>1.9000000000000001E-4</c:v>
                  </c:pt>
                  <c:pt idx="8">
                    <c:v>1.8000000000000001E-4</c:v>
                  </c:pt>
                  <c:pt idx="9">
                    <c:v>1.2E-4</c:v>
                  </c:pt>
                  <c:pt idx="10">
                    <c:v>2.5999999999999998E-4</c:v>
                  </c:pt>
                  <c:pt idx="11">
                    <c:v>1.3999999999999999E-4</c:v>
                  </c:pt>
                  <c:pt idx="12">
                    <c:v>2.7999999999999998E-4</c:v>
                  </c:pt>
                  <c:pt idx="13">
                    <c:v>2.2000000000000001E-4</c:v>
                  </c:pt>
                  <c:pt idx="14">
                    <c:v>1E-4</c:v>
                  </c:pt>
                  <c:pt idx="15">
                    <c:v>1.8000000000000001E-4</c:v>
                  </c:pt>
                  <c:pt idx="16">
                    <c:v>1.2E-4</c:v>
                  </c:pt>
                  <c:pt idx="17">
                    <c:v>1.2999999999999999E-4</c:v>
                  </c:pt>
                  <c:pt idx="18">
                    <c:v>1.6000000000000001E-4</c:v>
                  </c:pt>
                  <c:pt idx="19">
                    <c:v>1.9000000000000001E-4</c:v>
                  </c:pt>
                  <c:pt idx="20">
                    <c:v>1.2999999999999999E-4</c:v>
                  </c:pt>
                  <c:pt idx="21">
                    <c:v>1.9000000000000001E-4</c:v>
                  </c:pt>
                  <c:pt idx="22">
                    <c:v>1E-4</c:v>
                  </c:pt>
                  <c:pt idx="23">
                    <c:v>4.0000000000000002E-4</c:v>
                  </c:pt>
                  <c:pt idx="24">
                    <c:v>1.7000000000000001E-4</c:v>
                  </c:pt>
                  <c:pt idx="25">
                    <c:v>1.4999999999999999E-4</c:v>
                  </c:pt>
                  <c:pt idx="26">
                    <c:v>2.4000000000000001E-4</c:v>
                  </c:pt>
                  <c:pt idx="27">
                    <c:v>1.3999999999999999E-4</c:v>
                  </c:pt>
                  <c:pt idx="28">
                    <c:v>1.3999999999999999E-4</c:v>
                  </c:pt>
                  <c:pt idx="29">
                    <c:v>2.5999999999999998E-4</c:v>
                  </c:pt>
                  <c:pt idx="30">
                    <c:v>1.4999999999999999E-4</c:v>
                  </c:pt>
                  <c:pt idx="31">
                    <c:v>1.8000000000000001E-4</c:v>
                  </c:pt>
                  <c:pt idx="32">
                    <c:v>9.0000000000000006E-5</c:v>
                  </c:pt>
                  <c:pt idx="33">
                    <c:v>1.2999999999999999E-4</c:v>
                  </c:pt>
                  <c:pt idx="34">
                    <c:v>1E-4</c:v>
                  </c:pt>
                  <c:pt idx="35">
                    <c:v>8.0000000000000007E-5</c:v>
                  </c:pt>
                  <c:pt idx="36">
                    <c:v>1.6000000000000001E-4</c:v>
                  </c:pt>
                  <c:pt idx="37">
                    <c:v>1.1E-4</c:v>
                  </c:pt>
                  <c:pt idx="38">
                    <c:v>9.0000000000000006E-5</c:v>
                  </c:pt>
                  <c:pt idx="39">
                    <c:v>1.3999999999999999E-4</c:v>
                  </c:pt>
                  <c:pt idx="40">
                    <c:v>1.4999999999999999E-4</c:v>
                  </c:pt>
                  <c:pt idx="41">
                    <c:v>1E-4</c:v>
                  </c:pt>
                  <c:pt idx="42">
                    <c:v>2.9E-4</c:v>
                  </c:pt>
                  <c:pt idx="43">
                    <c:v>1.4999999999999999E-4</c:v>
                  </c:pt>
                  <c:pt idx="44">
                    <c:v>1.7000000000000001E-4</c:v>
                  </c:pt>
                  <c:pt idx="45">
                    <c:v>1.1E-4</c:v>
                  </c:pt>
                  <c:pt idx="46">
                    <c:v>1.3999999999999999E-4</c:v>
                  </c:pt>
                  <c:pt idx="47">
                    <c:v>2.5000000000000001E-4</c:v>
                  </c:pt>
                  <c:pt idx="48">
                    <c:v>2.1000000000000001E-4</c:v>
                  </c:pt>
                  <c:pt idx="49">
                    <c:v>8.0000000000000007E-5</c:v>
                  </c:pt>
                  <c:pt idx="50">
                    <c:v>1.1E-4</c:v>
                  </c:pt>
                  <c:pt idx="51">
                    <c:v>2.7999999999999998E-4</c:v>
                  </c:pt>
                  <c:pt idx="52">
                    <c:v>1E-4</c:v>
                  </c:pt>
                  <c:pt idx="5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E2-47F1-B005-7CEF5D86458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6.1837628339606373E-3</c:v>
                </c:pt>
                <c:pt idx="1">
                  <c:v>1.05275934227975E-3</c:v>
                </c:pt>
                <c:pt idx="2">
                  <c:v>-6.9551448817926562E-6</c:v>
                </c:pt>
                <c:pt idx="3">
                  <c:v>-7.5490601267984292E-6</c:v>
                </c:pt>
                <c:pt idx="4">
                  <c:v>-2.383275553293129E-4</c:v>
                </c:pt>
                <c:pt idx="5">
                  <c:v>-2.4520000316438726E-4</c:v>
                </c:pt>
                <c:pt idx="6">
                  <c:v>-4.6028216689172983E-4</c:v>
                </c:pt>
                <c:pt idx="7">
                  <c:v>-4.6096092717173767E-4</c:v>
                </c:pt>
                <c:pt idx="8">
                  <c:v>-6.8283069369915426E-4</c:v>
                </c:pt>
                <c:pt idx="9">
                  <c:v>-6.9419992838927816E-4</c:v>
                </c:pt>
                <c:pt idx="10">
                  <c:v>-9.1547577967168812E-4</c:v>
                </c:pt>
                <c:pt idx="11">
                  <c:v>-9.3439622247689421E-4</c:v>
                </c:pt>
                <c:pt idx="12">
                  <c:v>-9.3558405296690662E-4</c:v>
                </c:pt>
                <c:pt idx="13">
                  <c:v>-1.1431150085791679E-3</c:v>
                </c:pt>
                <c:pt idx="14">
                  <c:v>-1.151344976974257E-3</c:v>
                </c:pt>
                <c:pt idx="15">
                  <c:v>-1.1532115677442773E-3</c:v>
                </c:pt>
                <c:pt idx="16">
                  <c:v>-1.3638817896515724E-3</c:v>
                </c:pt>
                <c:pt idx="17">
                  <c:v>-1.3707542374866467E-3</c:v>
                </c:pt>
                <c:pt idx="18">
                  <c:v>-1.3720269130116612E-3</c:v>
                </c:pt>
                <c:pt idx="19">
                  <c:v>-1.6058598294742075E-3</c:v>
                </c:pt>
                <c:pt idx="20">
                  <c:v>-1.6128171223442839E-3</c:v>
                </c:pt>
                <c:pt idx="21">
                  <c:v>-1.8511468256618788E-3</c:v>
                </c:pt>
                <c:pt idx="22">
                  <c:v>-1.8517407409068855E-3</c:v>
                </c:pt>
                <c:pt idx="23">
                  <c:v>-2.0322909753888521E-3</c:v>
                </c:pt>
                <c:pt idx="24">
                  <c:v>-2.0667380595992269E-3</c:v>
                </c:pt>
                <c:pt idx="25">
                  <c:v>-2.0674168198792347E-3</c:v>
                </c:pt>
                <c:pt idx="26">
                  <c:v>-2.0692834106492558E-3</c:v>
                </c:pt>
                <c:pt idx="27">
                  <c:v>-2.300655821096776E-3</c:v>
                </c:pt>
                <c:pt idx="28">
                  <c:v>-2.3019284966217888E-3</c:v>
                </c:pt>
                <c:pt idx="29">
                  <c:v>-2.3025224118667954E-3</c:v>
                </c:pt>
                <c:pt idx="30">
                  <c:v>-2.3032011721468033E-3</c:v>
                </c:pt>
                <c:pt idx="31">
                  <c:v>-2.3188975036219743E-3</c:v>
                </c:pt>
                <c:pt idx="32">
                  <c:v>-2.525834543989228E-3</c:v>
                </c:pt>
                <c:pt idx="33">
                  <c:v>-2.5389855244143718E-3</c:v>
                </c:pt>
                <c:pt idx="34">
                  <c:v>-2.5402581999393846E-3</c:v>
                </c:pt>
                <c:pt idx="35">
                  <c:v>-2.7622128115018033E-3</c:v>
                </c:pt>
                <c:pt idx="36">
                  <c:v>-2.7646733175168293E-3</c:v>
                </c:pt>
                <c:pt idx="37">
                  <c:v>-2.7672186685668565E-3</c:v>
                </c:pt>
                <c:pt idx="38">
                  <c:v>-2.7729032859119193E-3</c:v>
                </c:pt>
                <c:pt idx="39">
                  <c:v>-2.773497201156926E-3</c:v>
                </c:pt>
                <c:pt idx="40">
                  <c:v>-2.9910398708992945E-3</c:v>
                </c:pt>
                <c:pt idx="41">
                  <c:v>-2.9917186311793024E-3</c:v>
                </c:pt>
                <c:pt idx="42">
                  <c:v>-2.992312546424309E-3</c:v>
                </c:pt>
                <c:pt idx="43">
                  <c:v>-3.2111278916916921E-3</c:v>
                </c:pt>
                <c:pt idx="44">
                  <c:v>-3.2118066519716999E-3</c:v>
                </c:pt>
                <c:pt idx="45">
                  <c:v>-3.2174064242817615E-3</c:v>
                </c:pt>
                <c:pt idx="46">
                  <c:v>-3.4601480694194039E-3</c:v>
                </c:pt>
                <c:pt idx="47">
                  <c:v>-3.4638812509594462E-3</c:v>
                </c:pt>
                <c:pt idx="48">
                  <c:v>-3.4651539264844589E-3</c:v>
                </c:pt>
                <c:pt idx="49">
                  <c:v>-3.6959324216869725E-3</c:v>
                </c:pt>
                <c:pt idx="50">
                  <c:v>-3.697205097211987E-3</c:v>
                </c:pt>
                <c:pt idx="51">
                  <c:v>-3.7034836298020547E-3</c:v>
                </c:pt>
                <c:pt idx="52">
                  <c:v>-3.8338056035634744E-3</c:v>
                </c:pt>
                <c:pt idx="53">
                  <c:v>-3.8713919540688847E-3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E2-47F1-B005-7CEF5D86458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60475</c:v>
                </c:pt>
                <c:pt idx="2">
                  <c:v>72965</c:v>
                </c:pt>
                <c:pt idx="3">
                  <c:v>72972</c:v>
                </c:pt>
                <c:pt idx="4">
                  <c:v>75692</c:v>
                </c:pt>
                <c:pt idx="5">
                  <c:v>75773</c:v>
                </c:pt>
                <c:pt idx="6">
                  <c:v>78308</c:v>
                </c:pt>
                <c:pt idx="7">
                  <c:v>78316</c:v>
                </c:pt>
                <c:pt idx="8">
                  <c:v>80931</c:v>
                </c:pt>
                <c:pt idx="9">
                  <c:v>81065</c:v>
                </c:pt>
                <c:pt idx="10">
                  <c:v>83673</c:v>
                </c:pt>
                <c:pt idx="11">
                  <c:v>83896</c:v>
                </c:pt>
                <c:pt idx="12">
                  <c:v>83910</c:v>
                </c:pt>
                <c:pt idx="13">
                  <c:v>86356</c:v>
                </c:pt>
                <c:pt idx="14">
                  <c:v>86453</c:v>
                </c:pt>
                <c:pt idx="15">
                  <c:v>86475</c:v>
                </c:pt>
                <c:pt idx="16">
                  <c:v>88958</c:v>
                </c:pt>
                <c:pt idx="17">
                  <c:v>89039</c:v>
                </c:pt>
                <c:pt idx="18">
                  <c:v>89054</c:v>
                </c:pt>
                <c:pt idx="19">
                  <c:v>91810</c:v>
                </c:pt>
                <c:pt idx="20">
                  <c:v>91892</c:v>
                </c:pt>
                <c:pt idx="21">
                  <c:v>94701</c:v>
                </c:pt>
                <c:pt idx="22">
                  <c:v>94708</c:v>
                </c:pt>
                <c:pt idx="23">
                  <c:v>96836</c:v>
                </c:pt>
                <c:pt idx="24">
                  <c:v>97242</c:v>
                </c:pt>
                <c:pt idx="25">
                  <c:v>97250</c:v>
                </c:pt>
                <c:pt idx="26">
                  <c:v>97272</c:v>
                </c:pt>
                <c:pt idx="27">
                  <c:v>99999</c:v>
                </c:pt>
                <c:pt idx="28">
                  <c:v>100014</c:v>
                </c:pt>
                <c:pt idx="29">
                  <c:v>100021</c:v>
                </c:pt>
                <c:pt idx="30">
                  <c:v>100029</c:v>
                </c:pt>
                <c:pt idx="31">
                  <c:v>100214</c:v>
                </c:pt>
                <c:pt idx="32">
                  <c:v>102653</c:v>
                </c:pt>
                <c:pt idx="33">
                  <c:v>102808</c:v>
                </c:pt>
                <c:pt idx="34">
                  <c:v>102823</c:v>
                </c:pt>
                <c:pt idx="35">
                  <c:v>105439</c:v>
                </c:pt>
                <c:pt idx="36">
                  <c:v>105468</c:v>
                </c:pt>
                <c:pt idx="37">
                  <c:v>105498</c:v>
                </c:pt>
                <c:pt idx="38">
                  <c:v>105565</c:v>
                </c:pt>
                <c:pt idx="39">
                  <c:v>105572</c:v>
                </c:pt>
                <c:pt idx="40">
                  <c:v>108136</c:v>
                </c:pt>
                <c:pt idx="41">
                  <c:v>108144</c:v>
                </c:pt>
                <c:pt idx="42">
                  <c:v>108151</c:v>
                </c:pt>
                <c:pt idx="43">
                  <c:v>110730</c:v>
                </c:pt>
                <c:pt idx="44">
                  <c:v>110738</c:v>
                </c:pt>
                <c:pt idx="45">
                  <c:v>110804</c:v>
                </c:pt>
                <c:pt idx="46">
                  <c:v>113665</c:v>
                </c:pt>
                <c:pt idx="47">
                  <c:v>113709</c:v>
                </c:pt>
                <c:pt idx="48">
                  <c:v>113724</c:v>
                </c:pt>
                <c:pt idx="49">
                  <c:v>116444</c:v>
                </c:pt>
                <c:pt idx="50">
                  <c:v>116459</c:v>
                </c:pt>
                <c:pt idx="51">
                  <c:v>116533</c:v>
                </c:pt>
                <c:pt idx="52">
                  <c:v>118069</c:v>
                </c:pt>
                <c:pt idx="53">
                  <c:v>118512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E2-47F1-B005-7CEF5D86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705456"/>
        <c:axId val="1"/>
      </c:scatterChart>
      <c:valAx>
        <c:axId val="66170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705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23308270676691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E701F24-DDC1-AB1E-5AE9-7A8001C7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5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6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44</v>
      </c>
      <c r="F1" s="31" t="s">
        <v>39</v>
      </c>
      <c r="G1" s="27">
        <v>0</v>
      </c>
      <c r="H1" s="28"/>
      <c r="I1" s="32" t="s">
        <v>40</v>
      </c>
      <c r="J1" s="33" t="s">
        <v>39</v>
      </c>
      <c r="K1" s="34">
        <v>10.15094</v>
      </c>
      <c r="L1" s="35">
        <v>-3.0832999999999999</v>
      </c>
      <c r="M1" s="29">
        <v>52500.055</v>
      </c>
      <c r="N1" s="29">
        <v>0.13493852000000001</v>
      </c>
      <c r="O1" s="36" t="s">
        <v>41</v>
      </c>
      <c r="P1" s="35">
        <v>14.8</v>
      </c>
      <c r="Q1" s="35">
        <v>16.7</v>
      </c>
      <c r="R1" s="37" t="s">
        <v>42</v>
      </c>
      <c r="S1" s="38" t="s">
        <v>43</v>
      </c>
    </row>
    <row r="2" spans="1:19" x14ac:dyDescent="0.2">
      <c r="A2" t="s">
        <v>23</v>
      </c>
      <c r="B2" t="s">
        <v>41</v>
      </c>
      <c r="C2" s="26"/>
      <c r="D2" s="2"/>
    </row>
    <row r="3" spans="1:19" ht="13.5" thickBot="1" x14ac:dyDescent="0.25"/>
    <row r="4" spans="1:19" ht="14.25" thickTop="1" thickBot="1" x14ac:dyDescent="0.25">
      <c r="A4" s="4" t="s">
        <v>0</v>
      </c>
      <c r="C4" s="23" t="s">
        <v>35</v>
      </c>
      <c r="D4" s="24" t="s">
        <v>35</v>
      </c>
    </row>
    <row r="5" spans="1:19" ht="13.5" thickTop="1" x14ac:dyDescent="0.2">
      <c r="A5" s="8" t="s">
        <v>28</v>
      </c>
      <c r="B5" s="9"/>
      <c r="C5" s="10">
        <v>-9.5</v>
      </c>
      <c r="D5" s="9" t="s">
        <v>29</v>
      </c>
      <c r="E5" s="9"/>
    </row>
    <row r="6" spans="1:19" x14ac:dyDescent="0.2">
      <c r="A6" s="4" t="s">
        <v>1</v>
      </c>
      <c r="E6" s="63" t="s">
        <v>56</v>
      </c>
      <c r="F6" s="64"/>
    </row>
    <row r="7" spans="1:19" x14ac:dyDescent="0.2">
      <c r="A7" t="s">
        <v>2</v>
      </c>
      <c r="C7" s="47">
        <v>44339.649700000002</v>
      </c>
      <c r="D7" s="62" t="s">
        <v>55</v>
      </c>
      <c r="E7" s="65">
        <v>52500.055</v>
      </c>
      <c r="F7" s="66" t="s">
        <v>45</v>
      </c>
    </row>
    <row r="8" spans="1:19" x14ac:dyDescent="0.2">
      <c r="A8" t="s">
        <v>3</v>
      </c>
      <c r="C8" s="47">
        <v>0.13493848999999999</v>
      </c>
      <c r="D8" s="25" t="s">
        <v>55</v>
      </c>
      <c r="E8" s="67">
        <v>0.13493852000000001</v>
      </c>
      <c r="F8" s="68" t="s">
        <v>45</v>
      </c>
    </row>
    <row r="9" spans="1:19" x14ac:dyDescent="0.2">
      <c r="A9" s="21" t="s">
        <v>31</v>
      </c>
      <c r="B9" s="30">
        <v>21</v>
      </c>
      <c r="C9" s="19" t="str">
        <f>"F"&amp;B9</f>
        <v>F21</v>
      </c>
      <c r="D9" s="20" t="str">
        <f>"G"&amp;B9</f>
        <v>G21</v>
      </c>
    </row>
    <row r="10" spans="1:19" ht="13.5" thickBot="1" x14ac:dyDescent="0.25">
      <c r="A10" s="9"/>
      <c r="B10" s="9"/>
      <c r="C10" s="3" t="s">
        <v>19</v>
      </c>
      <c r="D10" s="3" t="s">
        <v>20</v>
      </c>
      <c r="E10" s="9"/>
    </row>
    <row r="11" spans="1:19" x14ac:dyDescent="0.2">
      <c r="A11" s="9" t="s">
        <v>15</v>
      </c>
      <c r="B11" s="9"/>
      <c r="C11" s="18">
        <f ca="1">INTERCEPT(INDIRECT($D$9):G992,INDIRECT($C$9):F992)</f>
        <v>6.1837628339606373E-3</v>
      </c>
      <c r="D11" s="2"/>
      <c r="E11" s="9"/>
    </row>
    <row r="12" spans="1:19" x14ac:dyDescent="0.2">
      <c r="A12" s="9" t="s">
        <v>16</v>
      </c>
      <c r="B12" s="9"/>
      <c r="C12" s="18">
        <f ca="1">SLOPE(INDIRECT($D$9):G992,INDIRECT($C$9):F992)</f>
        <v>-8.4845035000924137E-8</v>
      </c>
      <c r="D12" s="2"/>
      <c r="E12" s="56" t="s">
        <v>54</v>
      </c>
      <c r="F12" s="57" t="s">
        <v>53</v>
      </c>
    </row>
    <row r="13" spans="1:19" x14ac:dyDescent="0.2">
      <c r="A13" s="9" t="s">
        <v>18</v>
      </c>
      <c r="B13" s="9"/>
      <c r="C13" s="2" t="s">
        <v>13</v>
      </c>
      <c r="E13" s="54" t="s">
        <v>32</v>
      </c>
      <c r="F13" s="58">
        <v>1</v>
      </c>
    </row>
    <row r="14" spans="1:19" x14ac:dyDescent="0.2">
      <c r="A14" s="9"/>
      <c r="B14" s="9"/>
      <c r="C14" s="9"/>
      <c r="E14" s="54" t="s">
        <v>30</v>
      </c>
      <c r="F14" s="59">
        <f ca="1">NOW()+15018.5+$C$5/24</f>
        <v>60683.772001273144</v>
      </c>
    </row>
    <row r="15" spans="1:19" x14ac:dyDescent="0.2">
      <c r="A15" s="11" t="s">
        <v>17</v>
      </c>
      <c r="B15" s="9"/>
      <c r="C15" s="12">
        <f ca="1">(C7+C11)+(C8+C12)*INT(MAX(F21:F3533))</f>
        <v>60331.476155488046</v>
      </c>
      <c r="E15" s="54" t="s">
        <v>33</v>
      </c>
      <c r="F15" s="59">
        <f ca="1">ROUND(2*($F$14-$C$7)/$C$8,0)/2+$F$13</f>
        <v>121124</v>
      </c>
    </row>
    <row r="16" spans="1:19" x14ac:dyDescent="0.2">
      <c r="A16" s="14" t="s">
        <v>4</v>
      </c>
      <c r="B16" s="9"/>
      <c r="C16" s="15">
        <f ca="1">+C8+C12</f>
        <v>0.134938405154965</v>
      </c>
      <c r="E16" s="54" t="s">
        <v>34</v>
      </c>
      <c r="F16" s="59">
        <f ca="1">ROUND(2*($F$14-$C$15)/$C$16,0)/2+$F$13</f>
        <v>2612</v>
      </c>
    </row>
    <row r="17" spans="1:21" ht="13.5" thickBot="1" x14ac:dyDescent="0.25">
      <c r="A17" s="13" t="s">
        <v>27</v>
      </c>
      <c r="B17" s="9"/>
      <c r="C17" s="9">
        <f>COUNT(C21:C2191)</f>
        <v>54</v>
      </c>
      <c r="E17" s="54" t="s">
        <v>51</v>
      </c>
      <c r="F17" s="60">
        <f ca="1">+$C$15+$C$16*$F$16-15018.5-$C$5/24</f>
        <v>45665.831103086151</v>
      </c>
    </row>
    <row r="18" spans="1:21" ht="14.25" thickTop="1" thickBot="1" x14ac:dyDescent="0.25">
      <c r="A18" s="14" t="s">
        <v>5</v>
      </c>
      <c r="B18" s="9"/>
      <c r="C18" s="17">
        <f ca="1">+C15</f>
        <v>60331.476155488046</v>
      </c>
      <c r="D18" s="53">
        <f ca="1">+C16</f>
        <v>0.134938405154965</v>
      </c>
      <c r="E18" s="55" t="s">
        <v>52</v>
      </c>
      <c r="F18" s="61">
        <f ca="1">+($C$15+$C$16*$F$16)-($C$16/2)-15018.5-$C$5/24</f>
        <v>45665.763633883573</v>
      </c>
    </row>
    <row r="19" spans="1:21" ht="13.5" thickTop="1" x14ac:dyDescent="0.2">
      <c r="E19" s="13"/>
      <c r="F19" s="16"/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55</v>
      </c>
      <c r="I20" s="6" t="s">
        <v>36</v>
      </c>
      <c r="J20" s="6" t="s">
        <v>37</v>
      </c>
      <c r="K20" s="6" t="s">
        <v>38</v>
      </c>
      <c r="L20" s="6" t="s">
        <v>24</v>
      </c>
      <c r="M20" s="6" t="s">
        <v>25</v>
      </c>
      <c r="N20" s="6" t="s">
        <v>26</v>
      </c>
      <c r="O20" s="6" t="s">
        <v>22</v>
      </c>
      <c r="P20" s="5" t="s">
        <v>21</v>
      </c>
      <c r="Q20" s="3" t="s">
        <v>14</v>
      </c>
      <c r="U20" s="22" t="s">
        <v>48</v>
      </c>
    </row>
    <row r="21" spans="1:21" s="44" customFormat="1" ht="12" customHeight="1" x14ac:dyDescent="0.2">
      <c r="A21" s="42" t="s">
        <v>55</v>
      </c>
      <c r="C21" s="45">
        <v>44339.649700000002</v>
      </c>
      <c r="D21" s="45"/>
      <c r="E21" s="44">
        <f>+(C21-C$7)/C$8</f>
        <v>0</v>
      </c>
      <c r="F21" s="44">
        <f>ROUND(2*E21,0)/2</f>
        <v>0</v>
      </c>
      <c r="G21" s="44">
        <f>+C21-(C$7+F21*C$8)</f>
        <v>0</v>
      </c>
      <c r="H21" s="44">
        <f>+G21</f>
        <v>0</v>
      </c>
      <c r="O21" s="44">
        <f ca="1">+C$11+C$12*$F21</f>
        <v>6.1837628339606373E-3</v>
      </c>
      <c r="Q21" s="46">
        <f>+C21-15018.5</f>
        <v>29321.149700000002</v>
      </c>
    </row>
    <row r="22" spans="1:21" s="44" customFormat="1" ht="12" customHeight="1" x14ac:dyDescent="0.2">
      <c r="A22" s="44" t="s">
        <v>45</v>
      </c>
      <c r="C22" s="45">
        <v>52500.055</v>
      </c>
      <c r="D22" s="45" t="s">
        <v>13</v>
      </c>
      <c r="E22" s="44">
        <f>+(C22-C$7)/C$8</f>
        <v>60475.000868914416</v>
      </c>
      <c r="F22" s="44">
        <f>ROUND(2*E22,0)/2</f>
        <v>60475</v>
      </c>
      <c r="G22" s="44">
        <f>+C22-(C$7+F22*C$8)</f>
        <v>1.1724999785656109E-4</v>
      </c>
      <c r="I22" s="44">
        <f>+G22</f>
        <v>1.1724999785656109E-4</v>
      </c>
      <c r="O22" s="44">
        <f ca="1">+C$11+C$12*$F22</f>
        <v>1.05275934227975E-3</v>
      </c>
      <c r="Q22" s="46">
        <f>+C22-15018.5</f>
        <v>37481.555</v>
      </c>
    </row>
    <row r="23" spans="1:21" s="44" customFormat="1" ht="12" customHeight="1" x14ac:dyDescent="0.2">
      <c r="A23" s="42" t="s">
        <v>49</v>
      </c>
      <c r="B23" s="43" t="s">
        <v>46</v>
      </c>
      <c r="C23" s="48">
        <v>54185.43702000007</v>
      </c>
      <c r="D23" s="49">
        <v>4.4000000000000002E-4</v>
      </c>
      <c r="E23" s="44">
        <f>+(C23-C$7)/C$8</f>
        <v>72965.002943193365</v>
      </c>
      <c r="F23" s="44">
        <f>ROUND(2*E23,0)/2</f>
        <v>72965</v>
      </c>
      <c r="G23" s="44">
        <f>+C23-(C$7+F23*C$8)</f>
        <v>3.9715007005725056E-4</v>
      </c>
      <c r="K23" s="44">
        <f>+G23</f>
        <v>3.9715007005725056E-4</v>
      </c>
      <c r="O23" s="44">
        <f ca="1">+C$11+C$12*$F23</f>
        <v>-6.9551448817926562E-6</v>
      </c>
      <c r="Q23" s="46">
        <f>+C23-15018.5</f>
        <v>39166.93702000007</v>
      </c>
    </row>
    <row r="24" spans="1:21" s="44" customFormat="1" ht="12" customHeight="1" x14ac:dyDescent="0.2">
      <c r="A24" s="42" t="s">
        <v>49</v>
      </c>
      <c r="B24" s="43" t="s">
        <v>46</v>
      </c>
      <c r="C24" s="48">
        <v>54186.381450000219</v>
      </c>
      <c r="D24" s="49">
        <v>2.9E-4</v>
      </c>
      <c r="E24" s="44">
        <f>+(C24-C$7)/C$8</f>
        <v>72972.001909908868</v>
      </c>
      <c r="F24" s="44">
        <f>ROUND(2*E24,0)/2</f>
        <v>72972</v>
      </c>
      <c r="G24" s="44">
        <f>+C24-(C$7+F24*C$8)</f>
        <v>2.5772021763259545E-4</v>
      </c>
      <c r="K24" s="44">
        <f>+G24</f>
        <v>2.5772021763259545E-4</v>
      </c>
      <c r="O24" s="44">
        <f ca="1">+C$11+C$12*$F24</f>
        <v>-7.5490601267984292E-6</v>
      </c>
      <c r="Q24" s="46">
        <f>+C24-15018.5</f>
        <v>39167.881450000219</v>
      </c>
    </row>
    <row r="25" spans="1:21" s="44" customFormat="1" ht="12" customHeight="1" x14ac:dyDescent="0.2">
      <c r="A25" s="42" t="s">
        <v>49</v>
      </c>
      <c r="B25" s="43" t="s">
        <v>46</v>
      </c>
      <c r="C25" s="48">
        <v>54553.414069999941</v>
      </c>
      <c r="D25" s="49">
        <v>4.8000000000000001E-4</v>
      </c>
      <c r="E25" s="44">
        <f>+(C25-C$7)/C$8</f>
        <v>75692.001370401718</v>
      </c>
      <c r="F25" s="44">
        <f>ROUND(2*E25,0)/2</f>
        <v>75692</v>
      </c>
      <c r="G25" s="44">
        <f>+C25-(C$7+F25*C$8)</f>
        <v>1.8491993978386745E-4</v>
      </c>
      <c r="K25" s="44">
        <f>+G25</f>
        <v>1.8491993978386745E-4</v>
      </c>
      <c r="O25" s="44">
        <f ca="1">+C$11+C$12*$F25</f>
        <v>-2.383275553293129E-4</v>
      </c>
      <c r="Q25" s="46">
        <f>+C25-15018.5</f>
        <v>39534.914069999941</v>
      </c>
    </row>
    <row r="26" spans="1:21" s="44" customFormat="1" ht="12" customHeight="1" x14ac:dyDescent="0.2">
      <c r="A26" s="42" t="s">
        <v>49</v>
      </c>
      <c r="B26" s="43" t="s">
        <v>46</v>
      </c>
      <c r="C26" s="48">
        <v>54564.344099999871</v>
      </c>
      <c r="D26" s="49">
        <v>2.0000000000000001E-4</v>
      </c>
      <c r="E26" s="44">
        <f>+(C26-C$7)/C$8</f>
        <v>75773.001461627966</v>
      </c>
      <c r="F26" s="44">
        <f>ROUND(2*E26,0)/2</f>
        <v>75773</v>
      </c>
      <c r="G26" s="44">
        <f>+C26-(C$7+F26*C$8)</f>
        <v>1.9722987053683028E-4</v>
      </c>
      <c r="K26" s="44">
        <f>+G26</f>
        <v>1.9722987053683028E-4</v>
      </c>
      <c r="O26" s="44">
        <f ca="1">+C$11+C$12*$F26</f>
        <v>-2.4520000316438726E-4</v>
      </c>
      <c r="Q26" s="46">
        <f>+C26-15018.5</f>
        <v>39545.844099999871</v>
      </c>
    </row>
    <row r="27" spans="1:21" s="44" customFormat="1" ht="12" customHeight="1" x14ac:dyDescent="0.2">
      <c r="A27" s="42" t="s">
        <v>49</v>
      </c>
      <c r="B27" s="43" t="s">
        <v>46</v>
      </c>
      <c r="C27" s="48">
        <v>54906.413250000216</v>
      </c>
      <c r="D27" s="49">
        <v>1.9000000000000001E-4</v>
      </c>
      <c r="E27" s="44">
        <f>+(C27-C$7)/C$8</f>
        <v>78308.002038560051</v>
      </c>
      <c r="F27" s="44">
        <f>ROUND(2*E27,0)/2</f>
        <v>78308</v>
      </c>
      <c r="G27" s="44">
        <f>+C27-(C$7+F27*C$8)</f>
        <v>2.7508021594258025E-4</v>
      </c>
      <c r="K27" s="44">
        <f>+G27</f>
        <v>2.7508021594258025E-4</v>
      </c>
      <c r="O27" s="44">
        <f ca="1">+C$11+C$12*$F27</f>
        <v>-4.6028216689172983E-4</v>
      </c>
      <c r="Q27" s="46">
        <f>+C27-15018.5</f>
        <v>39887.913250000216</v>
      </c>
    </row>
    <row r="28" spans="1:21" s="44" customFormat="1" ht="12" customHeight="1" x14ac:dyDescent="0.2">
      <c r="A28" s="42" t="s">
        <v>49</v>
      </c>
      <c r="B28" s="43" t="s">
        <v>46</v>
      </c>
      <c r="C28" s="48">
        <v>54907.492690000217</v>
      </c>
      <c r="D28" s="49">
        <v>1.9000000000000001E-4</v>
      </c>
      <c r="E28" s="44">
        <f>+(C28-C$7)/C$8</f>
        <v>78316.001535219606</v>
      </c>
      <c r="F28" s="44">
        <f>ROUND(2*E28,0)/2</f>
        <v>78316</v>
      </c>
      <c r="G28" s="44">
        <f>+C28-(C$7+F28*C$8)</f>
        <v>2.0716021390398964E-4</v>
      </c>
      <c r="K28" s="44">
        <f>+G28</f>
        <v>2.0716021390398964E-4</v>
      </c>
      <c r="O28" s="44">
        <f ca="1">+C$11+C$12*$F28</f>
        <v>-4.6096092717173767E-4</v>
      </c>
      <c r="Q28" s="46">
        <f>+C28-15018.5</f>
        <v>39888.992690000217</v>
      </c>
    </row>
    <row r="29" spans="1:21" s="44" customFormat="1" ht="12" customHeight="1" x14ac:dyDescent="0.2">
      <c r="A29" s="42" t="s">
        <v>49</v>
      </c>
      <c r="B29" s="43" t="s">
        <v>46</v>
      </c>
      <c r="C29" s="48">
        <v>55260.356960000005</v>
      </c>
      <c r="D29" s="49">
        <v>1.8000000000000001E-4</v>
      </c>
      <c r="E29" s="44">
        <f>+(C29-C$7)/C$8</f>
        <v>80931.002414507559</v>
      </c>
      <c r="F29" s="44">
        <f>ROUND(2*E29,0)/2</f>
        <v>80931</v>
      </c>
      <c r="G29" s="44">
        <f>+C29-(C$7+F29*C$8)</f>
        <v>3.2581000414211303E-4</v>
      </c>
      <c r="K29" s="44">
        <f>+G29</f>
        <v>3.2581000414211303E-4</v>
      </c>
      <c r="O29" s="44">
        <f ca="1">+C$11+C$12*$F29</f>
        <v>-6.8283069369915426E-4</v>
      </c>
      <c r="Q29" s="46">
        <f>+C29-15018.5</f>
        <v>40241.856960000005</v>
      </c>
    </row>
    <row r="30" spans="1:21" s="44" customFormat="1" ht="12" customHeight="1" x14ac:dyDescent="0.2">
      <c r="A30" s="42" t="s">
        <v>49</v>
      </c>
      <c r="B30" s="43" t="s">
        <v>46</v>
      </c>
      <c r="C30" s="48">
        <v>55278.438209999818</v>
      </c>
      <c r="D30" s="49">
        <v>1.2E-4</v>
      </c>
      <c r="E30" s="44">
        <f>+(C30-C$7)/C$8</f>
        <v>81064.998652347582</v>
      </c>
      <c r="F30" s="44">
        <f>ROUND(2*E30,0)/2</f>
        <v>81065</v>
      </c>
      <c r="G30" s="44">
        <f>+C30-(C$7+F30*C$8)</f>
        <v>-1.81850184162613E-4</v>
      </c>
      <c r="K30" s="44">
        <f>+G30</f>
        <v>-1.81850184162613E-4</v>
      </c>
      <c r="O30" s="44">
        <f ca="1">+C$11+C$12*$F30</f>
        <v>-6.9419992838927816E-4</v>
      </c>
      <c r="Q30" s="46">
        <f>+C30-15018.5</f>
        <v>40259.938209999818</v>
      </c>
    </row>
    <row r="31" spans="1:21" s="44" customFormat="1" ht="12" customHeight="1" x14ac:dyDescent="0.2">
      <c r="A31" s="42" t="s">
        <v>49</v>
      </c>
      <c r="B31" s="43" t="s">
        <v>46</v>
      </c>
      <c r="C31" s="48">
        <v>55630.358140000142</v>
      </c>
      <c r="D31" s="49">
        <v>2.5999999999999998E-4</v>
      </c>
      <c r="E31" s="44">
        <f>+(C31-C$7)/C$8</f>
        <v>83673.001231895658</v>
      </c>
      <c r="F31" s="44">
        <f>ROUND(2*E31,0)/2</f>
        <v>83673</v>
      </c>
      <c r="G31" s="44">
        <f>+C31-(C$7+F31*C$8)</f>
        <v>1.6623013652861118E-4</v>
      </c>
      <c r="K31" s="44">
        <f>+G31</f>
        <v>1.6623013652861118E-4</v>
      </c>
      <c r="O31" s="44">
        <f ca="1">+C$11+C$12*$F31</f>
        <v>-9.1547577967168812E-4</v>
      </c>
      <c r="Q31" s="46">
        <f>+C31-15018.5</f>
        <v>40611.858140000142</v>
      </c>
    </row>
    <row r="32" spans="1:21" s="44" customFormat="1" ht="12" customHeight="1" x14ac:dyDescent="0.2">
      <c r="A32" s="42" t="s">
        <v>49</v>
      </c>
      <c r="B32" s="43" t="s">
        <v>46</v>
      </c>
      <c r="C32" s="48">
        <v>55660.449099999852</v>
      </c>
      <c r="D32" s="49">
        <v>1.3999999999999999E-4</v>
      </c>
      <c r="E32" s="44">
        <f>+(C32-C$7)/C$8</f>
        <v>83895.998836209386</v>
      </c>
      <c r="F32" s="44">
        <f>ROUND(2*E32,0)/2</f>
        <v>83896</v>
      </c>
      <c r="G32" s="44">
        <f>+C32-(C$7+F32*C$8)</f>
        <v>-1.5704015095252544E-4</v>
      </c>
      <c r="K32" s="44">
        <f>+G32</f>
        <v>-1.5704015095252544E-4</v>
      </c>
      <c r="O32" s="44">
        <f ca="1">+C$11+C$12*$F32</f>
        <v>-9.3439622247689421E-4</v>
      </c>
      <c r="Q32" s="46">
        <f>+C32-15018.5</f>
        <v>40641.949099999852</v>
      </c>
    </row>
    <row r="33" spans="1:17" s="44" customFormat="1" ht="12" customHeight="1" x14ac:dyDescent="0.2">
      <c r="A33" s="42" t="s">
        <v>49</v>
      </c>
      <c r="B33" s="43" t="s">
        <v>46</v>
      </c>
      <c r="C33" s="48">
        <v>55662.338529999834</v>
      </c>
      <c r="D33" s="49">
        <v>2.7999999999999998E-4</v>
      </c>
      <c r="E33" s="44">
        <f>+(C33-C$7)/C$8</f>
        <v>83910.000993784895</v>
      </c>
      <c r="F33" s="44">
        <f>ROUND(2*E33,0)/2</f>
        <v>83910</v>
      </c>
      <c r="G33" s="44">
        <f>+C33-(C$7+F33*C$8)</f>
        <v>1.340998278465122E-4</v>
      </c>
      <c r="K33" s="44">
        <f>+G33</f>
        <v>1.340998278465122E-4</v>
      </c>
      <c r="O33" s="44">
        <f ca="1">+C$11+C$12*$F33</f>
        <v>-9.3558405296690662E-4</v>
      </c>
      <c r="Q33" s="46">
        <f>+C33-15018.5</f>
        <v>40643.838529999834</v>
      </c>
    </row>
    <row r="34" spans="1:17" s="44" customFormat="1" ht="12" customHeight="1" x14ac:dyDescent="0.2">
      <c r="A34" s="42" t="s">
        <v>49</v>
      </c>
      <c r="B34" s="43" t="s">
        <v>46</v>
      </c>
      <c r="C34" s="48">
        <v>55992.397750000004</v>
      </c>
      <c r="D34" s="49">
        <v>2.2000000000000001E-4</v>
      </c>
      <c r="E34" s="44">
        <f>+(C34-C$7)/C$8</f>
        <v>86355.998573868754</v>
      </c>
      <c r="F34" s="44">
        <f>ROUND(2*E34,0)/2</f>
        <v>86356</v>
      </c>
      <c r="G34" s="44">
        <f>+C34-(C$7+F34*C$8)</f>
        <v>-1.9243999850004911E-4</v>
      </c>
      <c r="K34" s="44">
        <f>+G34</f>
        <v>-1.9243999850004911E-4</v>
      </c>
      <c r="O34" s="44">
        <f ca="1">+C$11+C$12*$F34</f>
        <v>-1.1431150085791679E-3</v>
      </c>
      <c r="Q34" s="46">
        <f>+C34-15018.5</f>
        <v>40973.897750000004</v>
      </c>
    </row>
    <row r="35" spans="1:17" s="44" customFormat="1" ht="12" customHeight="1" x14ac:dyDescent="0.2">
      <c r="A35" s="42" t="s">
        <v>49</v>
      </c>
      <c r="B35" s="43" t="s">
        <v>46</v>
      </c>
      <c r="C35" s="48">
        <v>56005.486620000098</v>
      </c>
      <c r="D35" s="49">
        <v>1E-4</v>
      </c>
      <c r="E35" s="44">
        <f>+(C35-C$7)/C$8</f>
        <v>86452.997361983944</v>
      </c>
      <c r="F35" s="44">
        <f>ROUND(2*E35,0)/2</f>
        <v>86453</v>
      </c>
      <c r="G35" s="44">
        <f>+C35-(C$7+F35*C$8)</f>
        <v>-3.5596990346675739E-4</v>
      </c>
      <c r="K35" s="44">
        <f>+G35</f>
        <v>-3.5596990346675739E-4</v>
      </c>
      <c r="O35" s="44">
        <f ca="1">+C$11+C$12*$F35</f>
        <v>-1.151344976974257E-3</v>
      </c>
      <c r="Q35" s="46">
        <f>+C35-15018.5</f>
        <v>40986.986620000098</v>
      </c>
    </row>
    <row r="36" spans="1:17" s="44" customFormat="1" ht="12" customHeight="1" x14ac:dyDescent="0.2">
      <c r="A36" s="42" t="s">
        <v>49</v>
      </c>
      <c r="B36" s="43" t="s">
        <v>46</v>
      </c>
      <c r="C36" s="48">
        <v>56008.455500000156</v>
      </c>
      <c r="D36" s="49">
        <v>1.8000000000000001E-4</v>
      </c>
      <c r="E36" s="44">
        <f>+(C36-C$7)/C$8</f>
        <v>86474.999090327416</v>
      </c>
      <c r="F36" s="44">
        <f>ROUND(2*E36,0)/2</f>
        <v>86475</v>
      </c>
      <c r="G36" s="44">
        <f>+C36-(C$7+F36*C$8)</f>
        <v>-1.2274984328541905E-4</v>
      </c>
      <c r="K36" s="44">
        <f>+G36</f>
        <v>-1.2274984328541905E-4</v>
      </c>
      <c r="O36" s="44">
        <f ca="1">+C$11+C$12*$F36</f>
        <v>-1.1532115677442773E-3</v>
      </c>
      <c r="Q36" s="46">
        <f>+C36-15018.5</f>
        <v>40989.955500000156</v>
      </c>
    </row>
    <row r="37" spans="1:17" s="44" customFormat="1" ht="12" customHeight="1" x14ac:dyDescent="0.2">
      <c r="A37" s="42" t="s">
        <v>49</v>
      </c>
      <c r="B37" s="43" t="s">
        <v>46</v>
      </c>
      <c r="C37" s="48">
        <v>56343.507790000178</v>
      </c>
      <c r="D37" s="49">
        <v>1.2E-4</v>
      </c>
      <c r="E37" s="44">
        <f>+(C37-C$7)/C$8</f>
        <v>88957.999233578026</v>
      </c>
      <c r="F37" s="44">
        <f>ROUND(2*E37,0)/2</f>
        <v>88958</v>
      </c>
      <c r="G37" s="44">
        <f>+C37-(C$7+F37*C$8)</f>
        <v>-1.0341982124373317E-4</v>
      </c>
      <c r="K37" s="44">
        <f>+G37</f>
        <v>-1.0341982124373317E-4</v>
      </c>
      <c r="O37" s="44">
        <f ca="1">+C$11+C$12*$F37</f>
        <v>-1.3638817896515724E-3</v>
      </c>
      <c r="Q37" s="46">
        <f>+C37-15018.5</f>
        <v>41325.007790000178</v>
      </c>
    </row>
    <row r="38" spans="1:17" s="44" customFormat="1" ht="12" customHeight="1" x14ac:dyDescent="0.2">
      <c r="A38" s="42" t="s">
        <v>49</v>
      </c>
      <c r="B38" s="43" t="s">
        <v>46</v>
      </c>
      <c r="C38" s="48">
        <v>56354.437640000135</v>
      </c>
      <c r="D38" s="49">
        <v>1.2999999999999999E-4</v>
      </c>
      <c r="E38" s="44">
        <f>+(C38-C$7)/C$8</f>
        <v>89038.99799086334</v>
      </c>
      <c r="F38" s="44">
        <f>ROUND(2*E38,0)/2</f>
        <v>89039</v>
      </c>
      <c r="G38" s="44">
        <f>+C38-(C$7+F38*C$8)</f>
        <v>-2.7110986411571503E-4</v>
      </c>
      <c r="K38" s="44">
        <f>+G38</f>
        <v>-2.7110986411571503E-4</v>
      </c>
      <c r="O38" s="44">
        <f ca="1">+C$11+C$12*$F38</f>
        <v>-1.3707542374866467E-3</v>
      </c>
      <c r="Q38" s="46">
        <f>+C38-15018.5</f>
        <v>41335.937640000135</v>
      </c>
    </row>
    <row r="39" spans="1:17" s="44" customFormat="1" ht="12" customHeight="1" x14ac:dyDescent="0.2">
      <c r="A39" s="42" t="s">
        <v>49</v>
      </c>
      <c r="B39" s="43" t="s">
        <v>46</v>
      </c>
      <c r="C39" s="48">
        <v>56356.461800000165</v>
      </c>
      <c r="D39" s="49">
        <v>1.6000000000000001E-4</v>
      </c>
      <c r="E39" s="44">
        <f>+(C39-C$7)/C$8</f>
        <v>89053.99860336486</v>
      </c>
      <c r="F39" s="44">
        <f>ROUND(2*E39,0)/2</f>
        <v>89054</v>
      </c>
      <c r="G39" s="44">
        <f>+C39-(C$7+F39*C$8)</f>
        <v>-1.8845983868231997E-4</v>
      </c>
      <c r="K39" s="44">
        <f>+G39</f>
        <v>-1.8845983868231997E-4</v>
      </c>
      <c r="O39" s="44">
        <f ca="1">+C$11+C$12*$F39</f>
        <v>-1.3720269130116612E-3</v>
      </c>
      <c r="Q39" s="46">
        <f>+C39-15018.5</f>
        <v>41337.961800000165</v>
      </c>
    </row>
    <row r="40" spans="1:17" s="44" customFormat="1" ht="12" customHeight="1" x14ac:dyDescent="0.2">
      <c r="A40" s="42" t="s">
        <v>49</v>
      </c>
      <c r="B40" s="43" t="s">
        <v>46</v>
      </c>
      <c r="C40" s="48">
        <v>56728.352190000005</v>
      </c>
      <c r="D40" s="49">
        <v>1.9000000000000001E-4</v>
      </c>
      <c r="E40" s="44">
        <f>+(C40-C$7)/C$8</f>
        <v>91809.997947953947</v>
      </c>
      <c r="F40" s="44">
        <f>ROUND(2*E40,0)/2</f>
        <v>91810</v>
      </c>
      <c r="G40" s="44">
        <f>+C40-(C$7+F40*C$8)</f>
        <v>-2.7689999842550606E-4</v>
      </c>
      <c r="K40" s="44">
        <f>+G40</f>
        <v>-2.7689999842550606E-4</v>
      </c>
      <c r="O40" s="44">
        <f ca="1">+C$11+C$12*$F40</f>
        <v>-1.6058598294742075E-3</v>
      </c>
      <c r="Q40" s="46">
        <f>+C40-15018.5</f>
        <v>41709.852190000005</v>
      </c>
    </row>
    <row r="41" spans="1:17" s="44" customFormat="1" ht="12" customHeight="1" x14ac:dyDescent="0.2">
      <c r="A41" s="42" t="s">
        <v>49</v>
      </c>
      <c r="B41" s="43" t="s">
        <v>46</v>
      </c>
      <c r="C41" s="48">
        <v>56739.417020000052</v>
      </c>
      <c r="D41" s="49">
        <v>1.2999999999999999E-4</v>
      </c>
      <c r="E41" s="44">
        <f>+(C41-C$7)/C$8</f>
        <v>91891.997012861568</v>
      </c>
      <c r="F41" s="44">
        <f>ROUND(2*E41,0)/2</f>
        <v>91892</v>
      </c>
      <c r="G41" s="44">
        <f>+C41-(C$7+F41*C$8)</f>
        <v>-4.0307994640897959E-4</v>
      </c>
      <c r="K41" s="44">
        <f>+G41</f>
        <v>-4.0307994640897959E-4</v>
      </c>
      <c r="O41" s="44">
        <f ca="1">+C$11+C$12*$F41</f>
        <v>-1.6128171223442839E-3</v>
      </c>
      <c r="Q41" s="46">
        <f>+C41-15018.5</f>
        <v>41720.917020000052</v>
      </c>
    </row>
    <row r="42" spans="1:17" s="44" customFormat="1" ht="12" customHeight="1" x14ac:dyDescent="0.2">
      <c r="A42" s="42" t="s">
        <v>49</v>
      </c>
      <c r="B42" s="43" t="s">
        <v>46</v>
      </c>
      <c r="C42" s="48">
        <v>57118.459079999942</v>
      </c>
      <c r="D42" s="49">
        <v>1.9000000000000001E-4</v>
      </c>
      <c r="E42" s="44">
        <f>+(C42-C$7)/C$8</f>
        <v>94700.995838918461</v>
      </c>
      <c r="F42" s="44">
        <f>ROUND(2*E42,0)/2</f>
        <v>94701</v>
      </c>
      <c r="G42" s="44">
        <f>+C42-(C$7+F42*C$8)</f>
        <v>-5.6149005831684917E-4</v>
      </c>
      <c r="K42" s="44">
        <f>+G42</f>
        <v>-5.6149005831684917E-4</v>
      </c>
      <c r="O42" s="44">
        <f ca="1">+C$11+C$12*$F42</f>
        <v>-1.8511468256618788E-3</v>
      </c>
      <c r="Q42" s="46">
        <f>+C42-15018.5</f>
        <v>42099.959079999942</v>
      </c>
    </row>
    <row r="43" spans="1:17" s="44" customFormat="1" ht="12" customHeight="1" x14ac:dyDescent="0.2">
      <c r="A43" s="42" t="s">
        <v>49</v>
      </c>
      <c r="B43" s="43" t="s">
        <v>46</v>
      </c>
      <c r="C43" s="48">
        <v>57119.403510000091</v>
      </c>
      <c r="D43" s="49">
        <v>1E-4</v>
      </c>
      <c r="E43" s="44">
        <f>+(C43-C$7)/C$8</f>
        <v>94707.994805633964</v>
      </c>
      <c r="F43" s="44">
        <f>ROUND(2*E43,0)/2</f>
        <v>94708</v>
      </c>
      <c r="G43" s="44">
        <f>+C43-(C$7+F43*C$8)</f>
        <v>-7.0091991074150428E-4</v>
      </c>
      <c r="K43" s="44">
        <f>+G43</f>
        <v>-7.0091991074150428E-4</v>
      </c>
      <c r="O43" s="44">
        <f ca="1">+C$11+C$12*$F43</f>
        <v>-1.8517407409068855E-3</v>
      </c>
      <c r="Q43" s="46">
        <f>+C43-15018.5</f>
        <v>42100.903510000091</v>
      </c>
    </row>
    <row r="44" spans="1:17" s="44" customFormat="1" ht="12" customHeight="1" x14ac:dyDescent="0.2">
      <c r="A44" s="39" t="s">
        <v>47</v>
      </c>
      <c r="B44" s="40" t="s">
        <v>46</v>
      </c>
      <c r="C44" s="41">
        <v>57406.554100000001</v>
      </c>
      <c r="D44" s="41">
        <v>4.0000000000000002E-4</v>
      </c>
      <c r="E44" s="44">
        <f>+(C44-C$7)/C$8</f>
        <v>96836.005797900958</v>
      </c>
      <c r="F44" s="44">
        <f>ROUND(2*E44,0)/2</f>
        <v>96836</v>
      </c>
      <c r="G44" s="44">
        <f>+C44-(C$7+F44*C$8)</f>
        <v>7.8236000263132155E-4</v>
      </c>
      <c r="K44" s="44">
        <f>+G44</f>
        <v>7.8236000263132155E-4</v>
      </c>
      <c r="O44" s="44">
        <f ca="1">+C$11+C$12*$F44</f>
        <v>-2.0322909753888521E-3</v>
      </c>
      <c r="Q44" s="46">
        <f>+C44-15018.5</f>
        <v>42388.054100000001</v>
      </c>
    </row>
    <row r="45" spans="1:17" s="44" customFormat="1" ht="12" customHeight="1" x14ac:dyDescent="0.2">
      <c r="A45" s="42" t="s">
        <v>49</v>
      </c>
      <c r="B45" s="43" t="s">
        <v>46</v>
      </c>
      <c r="C45" s="48">
        <v>57461.337640000042</v>
      </c>
      <c r="D45" s="49">
        <v>1.7000000000000001E-4</v>
      </c>
      <c r="E45" s="44">
        <f>+(C45-C$7)/C$8</f>
        <v>97241.994778510125</v>
      </c>
      <c r="F45" s="44">
        <f>ROUND(2*E45,0)/2</f>
        <v>97242</v>
      </c>
      <c r="G45" s="44">
        <f>+C45-(C$7+F45*C$8)</f>
        <v>-7.0457995752803981E-4</v>
      </c>
      <c r="K45" s="44">
        <f>+G45</f>
        <v>-7.0457995752803981E-4</v>
      </c>
      <c r="O45" s="44">
        <f ca="1">+C$11+C$12*$F45</f>
        <v>-2.0667380595992269E-3</v>
      </c>
      <c r="Q45" s="46">
        <f>+C45-15018.5</f>
        <v>42442.837640000042</v>
      </c>
    </row>
    <row r="46" spans="1:17" s="44" customFormat="1" ht="12" customHeight="1" x14ac:dyDescent="0.2">
      <c r="A46" s="42" t="s">
        <v>49</v>
      </c>
      <c r="B46" s="43" t="s">
        <v>46</v>
      </c>
      <c r="C46" s="48">
        <v>57462.416939999908</v>
      </c>
      <c r="D46" s="49">
        <v>1.4999999999999999E-4</v>
      </c>
      <c r="E46" s="44">
        <f>+(C46-C$7)/C$8</f>
        <v>97249.993237658928</v>
      </c>
      <c r="F46" s="44">
        <f>ROUND(2*E46,0)/2</f>
        <v>97250</v>
      </c>
      <c r="G46" s="44">
        <f>+C46-(C$7+F46*C$8)</f>
        <v>-9.1250009427312762E-4</v>
      </c>
      <c r="K46" s="44">
        <f>+G46</f>
        <v>-9.1250009427312762E-4</v>
      </c>
      <c r="O46" s="44">
        <f ca="1">+C$11+C$12*$F46</f>
        <v>-2.0674168198792347E-3</v>
      </c>
      <c r="Q46" s="46">
        <f>+C46-15018.5</f>
        <v>42443.916939999908</v>
      </c>
    </row>
    <row r="47" spans="1:17" s="44" customFormat="1" ht="12" customHeight="1" x14ac:dyDescent="0.2">
      <c r="A47" s="42" t="s">
        <v>49</v>
      </c>
      <c r="B47" s="43" t="s">
        <v>46</v>
      </c>
      <c r="C47" s="48">
        <v>57465.385679999832</v>
      </c>
      <c r="D47" s="49">
        <v>2.4000000000000001E-4</v>
      </c>
      <c r="E47" s="44">
        <f>+(C47-C$7)/C$8</f>
        <v>97271.993928491647</v>
      </c>
      <c r="F47" s="44">
        <f>ROUND(2*E47,0)/2</f>
        <v>97272</v>
      </c>
      <c r="G47" s="44">
        <f>+C47-(C$7+F47*C$8)</f>
        <v>-8.1928016879828647E-4</v>
      </c>
      <c r="K47" s="44">
        <f>+G47</f>
        <v>-8.1928016879828647E-4</v>
      </c>
      <c r="O47" s="44">
        <f ca="1">+C$11+C$12*$F47</f>
        <v>-2.0692834106492558E-3</v>
      </c>
      <c r="Q47" s="46">
        <f>+C47-15018.5</f>
        <v>42446.885679999832</v>
      </c>
    </row>
    <row r="48" spans="1:17" s="44" customFormat="1" ht="12" customHeight="1" x14ac:dyDescent="0.2">
      <c r="A48" s="42" t="s">
        <v>49</v>
      </c>
      <c r="B48" s="43" t="s">
        <v>46</v>
      </c>
      <c r="C48" s="48">
        <v>57833.36314000003</v>
      </c>
      <c r="D48" s="49">
        <v>1.3999999999999999E-4</v>
      </c>
      <c r="E48" s="44">
        <f>+(C48-C$7)/C$8</f>
        <v>99998.995394123864</v>
      </c>
      <c r="F48" s="44">
        <f>ROUND(2*E48,0)/2</f>
        <v>99999</v>
      </c>
      <c r="G48" s="44">
        <f>+C48-(C$7+F48*C$8)</f>
        <v>-6.215099710971117E-4</v>
      </c>
      <c r="K48" s="44">
        <f>+G48</f>
        <v>-6.215099710971117E-4</v>
      </c>
      <c r="O48" s="44">
        <f ca="1">+C$11+C$12*$F48</f>
        <v>-2.300655821096776E-3</v>
      </c>
      <c r="Q48" s="46">
        <f>+C48-15018.5</f>
        <v>42814.86314000003</v>
      </c>
    </row>
    <row r="49" spans="1:17" s="44" customFormat="1" ht="12" customHeight="1" x14ac:dyDescent="0.2">
      <c r="A49" s="42" t="s">
        <v>49</v>
      </c>
      <c r="B49" s="43" t="s">
        <v>46</v>
      </c>
      <c r="C49" s="48">
        <v>57835.3869599998</v>
      </c>
      <c r="D49" s="49">
        <v>1.3999999999999999E-4</v>
      </c>
      <c r="E49" s="44">
        <f>+(C49-C$7)/C$8</f>
        <v>100013.9934869569</v>
      </c>
      <c r="F49" s="44">
        <f>ROUND(2*E49,0)/2</f>
        <v>100014</v>
      </c>
      <c r="G49" s="44">
        <f>+C49-(C$7+F49*C$8)</f>
        <v>-8.7886019900906831E-4</v>
      </c>
      <c r="K49" s="44">
        <f>+G49</f>
        <v>-8.7886019900906831E-4</v>
      </c>
      <c r="O49" s="44">
        <f ca="1">+C$11+C$12*$F49</f>
        <v>-2.3019284966217888E-3</v>
      </c>
      <c r="Q49" s="46">
        <f>+C49-15018.5</f>
        <v>42816.8869599998</v>
      </c>
    </row>
    <row r="50" spans="1:17" s="44" customFormat="1" ht="12" customHeight="1" x14ac:dyDescent="0.2">
      <c r="A50" s="42" t="s">
        <v>49</v>
      </c>
      <c r="B50" s="43" t="s">
        <v>46</v>
      </c>
      <c r="C50" s="48">
        <v>57836.331340000033</v>
      </c>
      <c r="D50" s="49">
        <v>2.5999999999999998E-4</v>
      </c>
      <c r="E50" s="44">
        <f>+(C50-C$7)/C$8</f>
        <v>100020.99208313382</v>
      </c>
      <c r="F50" s="44">
        <f>ROUND(2*E50,0)/2</f>
        <v>100021</v>
      </c>
      <c r="G50" s="44">
        <f>+C50-(C$7+F50*C$8)</f>
        <v>-1.0682899664971046E-3</v>
      </c>
      <c r="K50" s="44">
        <f>+G50</f>
        <v>-1.0682899664971046E-3</v>
      </c>
      <c r="O50" s="44">
        <f ca="1">+C$11+C$12*$F50</f>
        <v>-2.3025224118667954E-3</v>
      </c>
      <c r="Q50" s="46">
        <f>+C50-15018.5</f>
        <v>42817.831340000033</v>
      </c>
    </row>
    <row r="51" spans="1:17" s="44" customFormat="1" ht="12" customHeight="1" x14ac:dyDescent="0.2">
      <c r="A51" s="42" t="s">
        <v>49</v>
      </c>
      <c r="B51" s="43" t="s">
        <v>46</v>
      </c>
      <c r="C51" s="48">
        <v>57837.410889999941</v>
      </c>
      <c r="D51" s="49">
        <v>1.4999999999999999E-4</v>
      </c>
      <c r="E51" s="44">
        <f>+(C51-C$7)/C$8</f>
        <v>100028.99239497892</v>
      </c>
      <c r="F51" s="44">
        <f>ROUND(2*E51,0)/2</f>
        <v>100029</v>
      </c>
      <c r="G51" s="44">
        <f>+C51-(C$7+F51*C$8)</f>
        <v>-1.0262100622639991E-3</v>
      </c>
      <c r="K51" s="44">
        <f>+G51</f>
        <v>-1.0262100622639991E-3</v>
      </c>
      <c r="O51" s="44">
        <f ca="1">+C$11+C$12*$F51</f>
        <v>-2.3032011721468033E-3</v>
      </c>
      <c r="Q51" s="46">
        <f>+C51-15018.5</f>
        <v>42818.910889999941</v>
      </c>
    </row>
    <row r="52" spans="1:17" s="44" customFormat="1" ht="12" customHeight="1" x14ac:dyDescent="0.2">
      <c r="A52" s="42" t="s">
        <v>49</v>
      </c>
      <c r="B52" s="43" t="s">
        <v>46</v>
      </c>
      <c r="C52" s="48">
        <v>57862.374640000053</v>
      </c>
      <c r="D52" s="49">
        <v>1.8000000000000001E-4</v>
      </c>
      <c r="E52" s="44">
        <f>+(C52-C$7)/C$8</f>
        <v>100213.99335356466</v>
      </c>
      <c r="F52" s="44">
        <f>ROUND(2*E52,0)/2</f>
        <v>100214</v>
      </c>
      <c r="G52" s="44">
        <f>+C52-(C$7+F52*C$8)</f>
        <v>-8.9685995044419542E-4</v>
      </c>
      <c r="K52" s="44">
        <f>+G52</f>
        <v>-8.9685995044419542E-4</v>
      </c>
      <c r="O52" s="44">
        <f ca="1">+C$11+C$12*$F52</f>
        <v>-2.3188975036219743E-3</v>
      </c>
      <c r="Q52" s="46">
        <f>+C52-15018.5</f>
        <v>42843.874640000053</v>
      </c>
    </row>
    <row r="53" spans="1:17" s="44" customFormat="1" ht="12" customHeight="1" x14ac:dyDescent="0.2">
      <c r="A53" s="42" t="s">
        <v>49</v>
      </c>
      <c r="B53" s="43" t="s">
        <v>46</v>
      </c>
      <c r="C53" s="48">
        <v>58191.489190000109</v>
      </c>
      <c r="D53" s="49">
        <v>9.0000000000000006E-5</v>
      </c>
      <c r="E53" s="44">
        <f>+(C53-C$7)/C$8</f>
        <v>102652.99018834514</v>
      </c>
      <c r="F53" s="44">
        <f>ROUND(2*E53,0)/2</f>
        <v>102653</v>
      </c>
      <c r="G53" s="44">
        <f>+C53-(C$7+F53*C$8)</f>
        <v>-1.3239698891993612E-3</v>
      </c>
      <c r="K53" s="44">
        <f>+G53</f>
        <v>-1.3239698891993612E-3</v>
      </c>
      <c r="O53" s="44">
        <f ca="1">+C$11+C$12*$F53</f>
        <v>-2.525834543989228E-3</v>
      </c>
      <c r="Q53" s="46">
        <f>+C53-15018.5</f>
        <v>43172.989190000109</v>
      </c>
    </row>
    <row r="54" spans="1:17" s="44" customFormat="1" ht="12" customHeight="1" x14ac:dyDescent="0.2">
      <c r="A54" s="42" t="s">
        <v>49</v>
      </c>
      <c r="B54" s="43" t="s">
        <v>46</v>
      </c>
      <c r="C54" s="48">
        <v>58212.40446999995</v>
      </c>
      <c r="D54" s="49">
        <v>1.2999999999999999E-4</v>
      </c>
      <c r="E54" s="44">
        <f>+(C54-C$7)/C$8</f>
        <v>102807.98881030867</v>
      </c>
      <c r="F54" s="44">
        <f>ROUND(2*E54,0)/2</f>
        <v>102808</v>
      </c>
      <c r="G54" s="44">
        <f>+C54-(C$7+F54*C$8)</f>
        <v>-1.5099200536496937E-3</v>
      </c>
      <c r="K54" s="44">
        <f>+G54</f>
        <v>-1.5099200536496937E-3</v>
      </c>
      <c r="O54" s="44">
        <f ca="1">+C$11+C$12*$F54</f>
        <v>-2.5389855244143718E-3</v>
      </c>
      <c r="Q54" s="46">
        <f>+C54-15018.5</f>
        <v>43193.90446999995</v>
      </c>
    </row>
    <row r="55" spans="1:17" s="44" customFormat="1" ht="12" customHeight="1" x14ac:dyDescent="0.2">
      <c r="A55" s="42" t="s">
        <v>49</v>
      </c>
      <c r="B55" s="43" t="s">
        <v>46</v>
      </c>
      <c r="C55" s="48">
        <v>58214.428559999913</v>
      </c>
      <c r="D55" s="49">
        <v>1E-4</v>
      </c>
      <c r="E55" s="44">
        <f>+(C55-C$7)/C$8</f>
        <v>102822.98890405482</v>
      </c>
      <c r="F55" s="44">
        <f>ROUND(2*E55,0)/2</f>
        <v>102823</v>
      </c>
      <c r="G55" s="44">
        <f>+C55-(C$7+F55*C$8)</f>
        <v>-1.4972700882935897E-3</v>
      </c>
      <c r="K55" s="44">
        <f>+G55</f>
        <v>-1.4972700882935897E-3</v>
      </c>
      <c r="O55" s="44">
        <f ca="1">+C$11+C$12*$F55</f>
        <v>-2.5402581999393846E-3</v>
      </c>
      <c r="Q55" s="46">
        <f>+C55-15018.5</f>
        <v>43195.928559999913</v>
      </c>
    </row>
    <row r="56" spans="1:17" s="44" customFormat="1" ht="12" customHeight="1" x14ac:dyDescent="0.2">
      <c r="A56" s="42" t="s">
        <v>49</v>
      </c>
      <c r="B56" s="43" t="s">
        <v>46</v>
      </c>
      <c r="C56" s="48">
        <v>58567.426779999863</v>
      </c>
      <c r="D56" s="49">
        <v>8.0000000000000007E-5</v>
      </c>
      <c r="E56" s="44">
        <f>+(C56-C$7)/C$8</f>
        <v>105438.98245785812</v>
      </c>
      <c r="F56" s="44">
        <f>ROUND(2*E56,0)/2</f>
        <v>105439</v>
      </c>
      <c r="G56" s="44">
        <f>+C56-(C$7+F56*C$8)</f>
        <v>-2.3671101371292025E-3</v>
      </c>
      <c r="K56" s="44">
        <f>+G56</f>
        <v>-2.3671101371292025E-3</v>
      </c>
      <c r="O56" s="44">
        <f ca="1">+C$11+C$12*$F56</f>
        <v>-2.7622128115018033E-3</v>
      </c>
      <c r="Q56" s="46">
        <f>+C56-15018.5</f>
        <v>43548.926779999863</v>
      </c>
    </row>
    <row r="57" spans="1:17" s="44" customFormat="1" ht="12" customHeight="1" x14ac:dyDescent="0.2">
      <c r="A57" s="42" t="s">
        <v>49</v>
      </c>
      <c r="B57" s="43" t="s">
        <v>46</v>
      </c>
      <c r="C57" s="48">
        <v>58571.339290000033</v>
      </c>
      <c r="D57" s="49">
        <v>1.6000000000000001E-4</v>
      </c>
      <c r="E57" s="44">
        <f>+(C57-C$7)/C$8</f>
        <v>105467.97722428961</v>
      </c>
      <c r="F57" s="44">
        <f>ROUND(2*E57,0)/2</f>
        <v>105468</v>
      </c>
      <c r="G57" s="44">
        <f>+C57-(C$7+F57*C$8)</f>
        <v>-3.0733199673704803E-3</v>
      </c>
      <c r="K57" s="44">
        <f>+G57</f>
        <v>-3.0733199673704803E-3</v>
      </c>
      <c r="O57" s="44">
        <f ca="1">+C$11+C$12*$F57</f>
        <v>-2.7646733175168293E-3</v>
      </c>
      <c r="Q57" s="46">
        <f>+C57-15018.5</f>
        <v>43552.839290000033</v>
      </c>
    </row>
    <row r="58" spans="1:17" s="44" customFormat="1" ht="12" customHeight="1" x14ac:dyDescent="0.2">
      <c r="A58" s="42" t="s">
        <v>49</v>
      </c>
      <c r="B58" s="43" t="s">
        <v>46</v>
      </c>
      <c r="C58" s="48">
        <v>58575.38787000021</v>
      </c>
      <c r="D58" s="49">
        <v>1.1E-4</v>
      </c>
      <c r="E58" s="44">
        <f>+(C58-C$7)/C$8</f>
        <v>105497.98037609734</v>
      </c>
      <c r="F58" s="44">
        <f>ROUND(2*E58,0)/2</f>
        <v>105498</v>
      </c>
      <c r="G58" s="44">
        <f>+C58-(C$7+F58*C$8)</f>
        <v>-2.6480197921046056E-3</v>
      </c>
      <c r="K58" s="44">
        <f>+G58</f>
        <v>-2.6480197921046056E-3</v>
      </c>
      <c r="O58" s="44">
        <f ca="1">+C$11+C$12*$F58</f>
        <v>-2.7672186685668565E-3</v>
      </c>
      <c r="Q58" s="46">
        <f>+C58-15018.5</f>
        <v>43556.88787000021</v>
      </c>
    </row>
    <row r="59" spans="1:17" s="44" customFormat="1" ht="12" customHeight="1" x14ac:dyDescent="0.2">
      <c r="A59" s="42" t="s">
        <v>49</v>
      </c>
      <c r="B59" s="43" t="s">
        <v>46</v>
      </c>
      <c r="C59" s="48">
        <v>58584.428569999989</v>
      </c>
      <c r="D59" s="49">
        <v>9.0000000000000006E-5</v>
      </c>
      <c r="E59" s="44">
        <f>+(C59-C$7)/C$8</f>
        <v>105564.97905082522</v>
      </c>
      <c r="F59" s="44">
        <f>ROUND(2*E59,0)/2</f>
        <v>105565</v>
      </c>
      <c r="G59" s="44">
        <f>+C59-(C$7+F59*C$8)</f>
        <v>-2.826850010023918E-3</v>
      </c>
      <c r="K59" s="44">
        <f>+G59</f>
        <v>-2.826850010023918E-3</v>
      </c>
      <c r="O59" s="44">
        <f ca="1">+C$11+C$12*$F59</f>
        <v>-2.7729032859119193E-3</v>
      </c>
      <c r="Q59" s="46">
        <f>+C59-15018.5</f>
        <v>43565.928569999989</v>
      </c>
    </row>
    <row r="60" spans="1:17" s="44" customFormat="1" ht="12" customHeight="1" x14ac:dyDescent="0.2">
      <c r="A60" s="42" t="s">
        <v>49</v>
      </c>
      <c r="B60" s="43" t="s">
        <v>46</v>
      </c>
      <c r="C60" s="48">
        <v>58585.373389999848</v>
      </c>
      <c r="D60" s="49">
        <v>1.3999999999999999E-4</v>
      </c>
      <c r="E60" s="44">
        <f>+(C60-C$7)/C$8</f>
        <v>105571.98090774431</v>
      </c>
      <c r="F60" s="44">
        <f>ROUND(2*E60,0)/2</f>
        <v>105572</v>
      </c>
      <c r="G60" s="44">
        <f>+C60-(C$7+F60*C$8)</f>
        <v>-2.5762801524251699E-3</v>
      </c>
      <c r="K60" s="44">
        <f>+G60</f>
        <v>-2.5762801524251699E-3</v>
      </c>
      <c r="O60" s="44">
        <f ca="1">+C$11+C$12*$F60</f>
        <v>-2.773497201156926E-3</v>
      </c>
      <c r="Q60" s="46">
        <f>+C60-15018.5</f>
        <v>43566.873389999848</v>
      </c>
    </row>
    <row r="61" spans="1:17" s="44" customFormat="1" ht="12" customHeight="1" x14ac:dyDescent="0.2">
      <c r="A61" s="42" t="s">
        <v>49</v>
      </c>
      <c r="B61" s="43" t="s">
        <v>46</v>
      </c>
      <c r="C61" s="48">
        <v>58931.354059999809</v>
      </c>
      <c r="D61" s="49">
        <v>1.4999999999999999E-4</v>
      </c>
      <c r="E61" s="44">
        <f>+(C61-C$7)/C$8</f>
        <v>108135.96891442766</v>
      </c>
      <c r="F61" s="44">
        <f>ROUND(2*E61,0)/2</f>
        <v>108136</v>
      </c>
      <c r="G61" s="44">
        <f>+C61-(C$7+F61*C$8)</f>
        <v>-4.1946401906898245E-3</v>
      </c>
      <c r="K61" s="44">
        <f>+G61</f>
        <v>-4.1946401906898245E-3</v>
      </c>
      <c r="O61" s="44">
        <f ca="1">+C$11+C$12*$F61</f>
        <v>-2.9910398708992945E-3</v>
      </c>
      <c r="Q61" s="46">
        <f>+C61-15018.5</f>
        <v>43912.854059999809</v>
      </c>
    </row>
    <row r="62" spans="1:17" s="44" customFormat="1" ht="12" customHeight="1" x14ac:dyDescent="0.2">
      <c r="A62" s="42" t="s">
        <v>49</v>
      </c>
      <c r="B62" s="43" t="s">
        <v>46</v>
      </c>
      <c r="C62" s="48">
        <v>58932.433929999825</v>
      </c>
      <c r="D62" s="49">
        <v>1E-4</v>
      </c>
      <c r="E62" s="44">
        <f>+(C62-C$7)/C$8</f>
        <v>108143.97159772443</v>
      </c>
      <c r="F62" s="44">
        <f>ROUND(2*E62,0)/2</f>
        <v>108144</v>
      </c>
      <c r="G62" s="44">
        <f>+C62-(C$7+F62*C$8)</f>
        <v>-3.8325601781252772E-3</v>
      </c>
      <c r="K62" s="44">
        <f>+G62</f>
        <v>-3.8325601781252772E-3</v>
      </c>
      <c r="O62" s="44">
        <f ca="1">+C$11+C$12*$F62</f>
        <v>-2.9917186311793024E-3</v>
      </c>
      <c r="Q62" s="46">
        <f>+C62-15018.5</f>
        <v>43913.933929999825</v>
      </c>
    </row>
    <row r="63" spans="1:17" s="44" customFormat="1" ht="12" customHeight="1" x14ac:dyDescent="0.2">
      <c r="A63" s="42" t="s">
        <v>49</v>
      </c>
      <c r="B63" s="43" t="s">
        <v>46</v>
      </c>
      <c r="C63" s="48">
        <v>58933.378010000102</v>
      </c>
      <c r="D63" s="49">
        <v>2.9E-4</v>
      </c>
      <c r="E63" s="44">
        <f>+(C63-C$7)/C$8</f>
        <v>108150.96797066649</v>
      </c>
      <c r="F63" s="44">
        <f>ROUND(2*E63,0)/2</f>
        <v>108151</v>
      </c>
      <c r="G63" s="44">
        <f>+C63-(C$7+F63*C$8)</f>
        <v>-4.3219898943789303E-3</v>
      </c>
      <c r="K63" s="44">
        <f>+G63</f>
        <v>-4.3219898943789303E-3</v>
      </c>
      <c r="O63" s="44">
        <f ca="1">+C$11+C$12*$F63</f>
        <v>-2.992312546424309E-3</v>
      </c>
      <c r="Q63" s="46">
        <f>+C63-15018.5</f>
        <v>43914.878010000102</v>
      </c>
    </row>
    <row r="64" spans="1:17" s="44" customFormat="1" ht="12" customHeight="1" x14ac:dyDescent="0.2">
      <c r="A64" s="42" t="s">
        <v>49</v>
      </c>
      <c r="B64" s="43" t="s">
        <v>46</v>
      </c>
      <c r="C64" s="48">
        <v>59281.383409999777</v>
      </c>
      <c r="D64" s="49">
        <v>1.4999999999999999E-4</v>
      </c>
      <c r="E64" s="44">
        <f>+(C64-C$7)/C$8</f>
        <v>110729.96081399589</v>
      </c>
      <c r="F64" s="44">
        <f>ROUND(2*E64,0)/2</f>
        <v>110730</v>
      </c>
      <c r="G64" s="44">
        <f>+C64-(C$7+F64*C$8)</f>
        <v>-5.287700223561842E-3</v>
      </c>
      <c r="K64" s="44">
        <f>+G64</f>
        <v>-5.287700223561842E-3</v>
      </c>
      <c r="O64" s="44">
        <f ca="1">+C$11+C$12*$F64</f>
        <v>-3.2111278916916921E-3</v>
      </c>
      <c r="Q64" s="46">
        <f>+C64-15018.5</f>
        <v>44262.883409999777</v>
      </c>
    </row>
    <row r="65" spans="1:17" s="44" customFormat="1" ht="12" customHeight="1" x14ac:dyDescent="0.2">
      <c r="A65" s="42" t="s">
        <v>49</v>
      </c>
      <c r="B65" s="43" t="s">
        <v>46</v>
      </c>
      <c r="C65" s="48">
        <v>59282.462859999854</v>
      </c>
      <c r="D65" s="49">
        <v>1.7000000000000001E-4</v>
      </c>
      <c r="E65" s="44">
        <f>+(C65-C$7)/C$8</f>
        <v>110737.96038476385</v>
      </c>
      <c r="F65" s="44">
        <f>ROUND(2*E65,0)/2</f>
        <v>110738</v>
      </c>
      <c r="G65" s="44">
        <f>+C65-(C$7+F65*C$8)</f>
        <v>-5.3456201494554989E-3</v>
      </c>
      <c r="K65" s="44">
        <f>+G65</f>
        <v>-5.3456201494554989E-3</v>
      </c>
      <c r="O65" s="44">
        <f ca="1">+C$11+C$12*$F65</f>
        <v>-3.2118066519716999E-3</v>
      </c>
      <c r="Q65" s="46">
        <f>+C65-15018.5</f>
        <v>44263.962859999854</v>
      </c>
    </row>
    <row r="66" spans="1:17" s="44" customFormat="1" ht="12" customHeight="1" x14ac:dyDescent="0.2">
      <c r="A66" s="42" t="s">
        <v>49</v>
      </c>
      <c r="B66" s="43" t="s">
        <v>46</v>
      </c>
      <c r="C66" s="48">
        <v>59291.368569999933</v>
      </c>
      <c r="D66" s="49">
        <v>1.1E-4</v>
      </c>
      <c r="E66" s="44">
        <f>+(C66-C$7)/C$8</f>
        <v>110803.95867776446</v>
      </c>
      <c r="F66" s="44">
        <f>ROUND(2*E66,0)/2</f>
        <v>110804</v>
      </c>
      <c r="G66" s="44">
        <f>+C66-(C$7+F66*C$8)</f>
        <v>-5.5759600654710084E-3</v>
      </c>
      <c r="K66" s="44">
        <f>+G66</f>
        <v>-5.5759600654710084E-3</v>
      </c>
      <c r="O66" s="44">
        <f ca="1">+C$11+C$12*$F66</f>
        <v>-3.2174064242817615E-3</v>
      </c>
      <c r="Q66" s="46">
        <f>+C66-15018.5</f>
        <v>44272.868569999933</v>
      </c>
    </row>
    <row r="67" spans="1:17" s="44" customFormat="1" ht="12" customHeight="1" x14ac:dyDescent="0.2">
      <c r="A67" s="42" t="s">
        <v>49</v>
      </c>
      <c r="B67" s="43" t="s">
        <v>46</v>
      </c>
      <c r="C67" s="48">
        <v>59677.426729999948</v>
      </c>
      <c r="D67" s="49">
        <v>1.3999999999999999E-4</v>
      </c>
      <c r="E67" s="44">
        <f>+(C67-C$7)/C$8</f>
        <v>113664.95230530553</v>
      </c>
      <c r="F67" s="44">
        <f>ROUND(2*E67,0)/2</f>
        <v>113665</v>
      </c>
      <c r="G67" s="44">
        <f>+C67-(C$7+F67*C$8)</f>
        <v>-6.4358500530943274E-3</v>
      </c>
      <c r="K67" s="44">
        <f>+G67</f>
        <v>-6.4358500530943274E-3</v>
      </c>
      <c r="O67" s="44">
        <f ca="1">+C$11+C$12*$F67</f>
        <v>-3.4601480694194039E-3</v>
      </c>
      <c r="Q67" s="46">
        <f>+C67-15018.5</f>
        <v>44658.926729999948</v>
      </c>
    </row>
    <row r="68" spans="1:17" s="44" customFormat="1" ht="12" customHeight="1" x14ac:dyDescent="0.2">
      <c r="A68" s="42" t="s">
        <v>49</v>
      </c>
      <c r="B68" s="43" t="s">
        <v>46</v>
      </c>
      <c r="C68" s="48">
        <v>59683.364200000186</v>
      </c>
      <c r="D68" s="49">
        <v>2.5000000000000001E-4</v>
      </c>
      <c r="E68" s="44">
        <f>+(C68-C$7)/C$8</f>
        <v>113708.95361286601</v>
      </c>
      <c r="F68" s="44">
        <f>ROUND(2*E68,0)/2</f>
        <v>113709</v>
      </c>
      <c r="G68" s="44">
        <f>+C68-(C$7+F68*C$8)</f>
        <v>-6.2594098126282915E-3</v>
      </c>
      <c r="K68" s="44">
        <f>+G68</f>
        <v>-6.2594098126282915E-3</v>
      </c>
      <c r="O68" s="44">
        <f ca="1">+C$11+C$12*$F68</f>
        <v>-3.4638812509594462E-3</v>
      </c>
      <c r="Q68" s="46">
        <f>+C68-15018.5</f>
        <v>44664.864200000186</v>
      </c>
    </row>
    <row r="69" spans="1:17" s="44" customFormat="1" ht="12" customHeight="1" x14ac:dyDescent="0.2">
      <c r="A69" s="42" t="s">
        <v>49</v>
      </c>
      <c r="B69" s="43" t="s">
        <v>46</v>
      </c>
      <c r="C69" s="48">
        <v>59685.388439999893</v>
      </c>
      <c r="D69" s="49">
        <v>2.1000000000000001E-4</v>
      </c>
      <c r="E69" s="44">
        <f>+(C69-C$7)/C$8</f>
        <v>113723.95481822787</v>
      </c>
      <c r="F69" s="44">
        <f>ROUND(2*E69,0)/2</f>
        <v>113724</v>
      </c>
      <c r="G69" s="44">
        <f>+C69-(C$7+F69*C$8)</f>
        <v>-6.0967601093580015E-3</v>
      </c>
      <c r="K69" s="44">
        <f>+G69</f>
        <v>-6.0967601093580015E-3</v>
      </c>
      <c r="O69" s="44">
        <f ca="1">+C$11+C$12*$F69</f>
        <v>-3.4651539264844589E-3</v>
      </c>
      <c r="Q69" s="46">
        <f>+C69-15018.5</f>
        <v>44666.888439999893</v>
      </c>
    </row>
    <row r="70" spans="1:17" s="44" customFormat="1" ht="12" customHeight="1" x14ac:dyDescent="0.2">
      <c r="A70" s="42" t="s">
        <v>49</v>
      </c>
      <c r="B70" s="43" t="s">
        <v>46</v>
      </c>
      <c r="C70" s="48">
        <v>60052.421019999776</v>
      </c>
      <c r="D70" s="49">
        <v>8.0000000000000007E-5</v>
      </c>
      <c r="E70" s="44">
        <f>+(C70-C$7)/C$8</f>
        <v>116443.95398229056</v>
      </c>
      <c r="F70" s="44">
        <f>ROUND(2*E70,0)/2</f>
        <v>116444</v>
      </c>
      <c r="G70" s="44">
        <f>+C70-(C$7+F70*C$8)</f>
        <v>-6.209560226125177E-3</v>
      </c>
      <c r="K70" s="44">
        <f>+G70</f>
        <v>-6.209560226125177E-3</v>
      </c>
      <c r="O70" s="44">
        <f ca="1">+C$11+C$12*$F70</f>
        <v>-3.6959324216869725E-3</v>
      </c>
      <c r="Q70" s="46">
        <f>+C70-15018.5</f>
        <v>45033.921019999776</v>
      </c>
    </row>
    <row r="71" spans="1:17" s="44" customFormat="1" ht="12" customHeight="1" x14ac:dyDescent="0.2">
      <c r="A71" s="42" t="s">
        <v>49</v>
      </c>
      <c r="B71" s="43" t="s">
        <v>46</v>
      </c>
      <c r="C71" s="48">
        <v>60054.445239999797</v>
      </c>
      <c r="D71" s="49">
        <v>1.1E-4</v>
      </c>
      <c r="E71" s="44">
        <f>+(C71-C$7)/C$8</f>
        <v>116458.95503943905</v>
      </c>
      <c r="F71" s="44">
        <f>ROUND(2*E71,0)/2</f>
        <v>116459</v>
      </c>
      <c r="G71" s="44">
        <f>+C71-(C$7+F71*C$8)</f>
        <v>-6.0669102022075094E-3</v>
      </c>
      <c r="K71" s="44">
        <f>+G71</f>
        <v>-6.0669102022075094E-3</v>
      </c>
      <c r="O71" s="44">
        <f ca="1">+C$11+C$12*$F71</f>
        <v>-3.697205097211987E-3</v>
      </c>
      <c r="Q71" s="46">
        <f>+C71-15018.5</f>
        <v>45035.945239999797</v>
      </c>
    </row>
    <row r="72" spans="1:17" s="44" customFormat="1" ht="12" customHeight="1" x14ac:dyDescent="0.2">
      <c r="A72" s="42" t="s">
        <v>49</v>
      </c>
      <c r="B72" s="43" t="s">
        <v>46</v>
      </c>
      <c r="C72" s="48">
        <v>60064.430649999995</v>
      </c>
      <c r="D72" s="49">
        <v>2.7999999999999998E-4</v>
      </c>
      <c r="E72" s="44">
        <f>+(C72-C$7)/C$8</f>
        <v>116532.95475590392</v>
      </c>
      <c r="F72" s="44">
        <f>ROUND(2*E72,0)/2</f>
        <v>116533</v>
      </c>
      <c r="G72" s="44">
        <f>+C72-(C$7+F72*C$8)</f>
        <v>-6.1051700031384826E-3</v>
      </c>
      <c r="K72" s="44">
        <f>+G72</f>
        <v>-6.1051700031384826E-3</v>
      </c>
      <c r="O72" s="44">
        <f ca="1">+C$11+C$12*$F72</f>
        <v>-3.7034836298020547E-3</v>
      </c>
      <c r="Q72" s="46">
        <f>+C72-15018.5</f>
        <v>45045.930649999995</v>
      </c>
    </row>
    <row r="73" spans="1:17" s="44" customFormat="1" ht="12" customHeight="1" x14ac:dyDescent="0.2">
      <c r="A73" s="50" t="s">
        <v>50</v>
      </c>
      <c r="B73" s="51" t="s">
        <v>46</v>
      </c>
      <c r="C73" s="52">
        <v>60271.6966599999</v>
      </c>
      <c r="D73" s="50">
        <v>1E-4</v>
      </c>
      <c r="E73" s="44">
        <f>+(C73-C$7)/C$8</f>
        <v>118068.95838244447</v>
      </c>
      <c r="F73" s="44">
        <f>ROUND(2*E73,0)/2</f>
        <v>118069</v>
      </c>
      <c r="G73" s="44">
        <f>+C73-(C$7+F73*C$8)</f>
        <v>-5.6158100996981375E-3</v>
      </c>
      <c r="K73" s="44">
        <f>+G73</f>
        <v>-5.6158100996981375E-3</v>
      </c>
      <c r="O73" s="44">
        <f ca="1">+C$11+C$12*$F73</f>
        <v>-3.8338056035634744E-3</v>
      </c>
      <c r="Q73" s="46">
        <f>+C73-15018.5</f>
        <v>45253.1966599999</v>
      </c>
    </row>
    <row r="74" spans="1:17" s="44" customFormat="1" ht="12" customHeight="1" x14ac:dyDescent="0.2">
      <c r="A74" s="50" t="s">
        <v>50</v>
      </c>
      <c r="B74" s="51" t="s">
        <v>46</v>
      </c>
      <c r="C74" s="52">
        <v>60331.474760000128</v>
      </c>
      <c r="D74" s="50">
        <v>2.0000000000000001E-4</v>
      </c>
      <c r="E74" s="44">
        <f>+(C74-C$7)/C$8</f>
        <v>118511.96096829101</v>
      </c>
      <c r="F74" s="44">
        <f>ROUND(2*E74,0)/2</f>
        <v>118512</v>
      </c>
      <c r="G74" s="44">
        <f>+C74-(C$7+F74*C$8)</f>
        <v>-5.2668798743980005E-3</v>
      </c>
      <c r="K74" s="44">
        <f>+G74</f>
        <v>-5.2668798743980005E-3</v>
      </c>
      <c r="O74" s="44">
        <f ca="1">+C$11+C$12*$F74</f>
        <v>-3.8713919540688847E-3</v>
      </c>
      <c r="Q74" s="46">
        <f>+C74-15018.5</f>
        <v>45312.974760000128</v>
      </c>
    </row>
    <row r="75" spans="1:17" s="44" customFormat="1" ht="12" customHeight="1" x14ac:dyDescent="0.2">
      <c r="C75" s="45"/>
      <c r="D75" s="45"/>
    </row>
    <row r="76" spans="1:17" s="44" customFormat="1" ht="12" customHeight="1" x14ac:dyDescent="0.2">
      <c r="C76" s="45"/>
      <c r="D76" s="45"/>
    </row>
    <row r="77" spans="1:17" s="44" customFormat="1" ht="12" customHeight="1" x14ac:dyDescent="0.2">
      <c r="C77" s="45"/>
      <c r="D77" s="45"/>
    </row>
    <row r="78" spans="1:17" s="44" customFormat="1" ht="12" customHeight="1" x14ac:dyDescent="0.2">
      <c r="C78" s="45"/>
      <c r="D78" s="45"/>
    </row>
    <row r="79" spans="1:17" s="44" customFormat="1" ht="12" customHeight="1" x14ac:dyDescent="0.2">
      <c r="C79" s="45"/>
      <c r="D79" s="45"/>
    </row>
    <row r="80" spans="1:17" s="44" customFormat="1" ht="12" customHeight="1" x14ac:dyDescent="0.2">
      <c r="C80" s="45"/>
      <c r="D80" s="45"/>
    </row>
    <row r="81" spans="3:4" s="44" customFormat="1" ht="12" customHeight="1" x14ac:dyDescent="0.2">
      <c r="C81" s="45"/>
      <c r="D81" s="45"/>
    </row>
    <row r="82" spans="3:4" s="44" customFormat="1" ht="12" customHeight="1" x14ac:dyDescent="0.2">
      <c r="C82" s="45"/>
      <c r="D82" s="45"/>
    </row>
    <row r="83" spans="3:4" s="44" customFormat="1" ht="12" customHeight="1" x14ac:dyDescent="0.2">
      <c r="C83" s="45"/>
      <c r="D83" s="45"/>
    </row>
    <row r="84" spans="3:4" s="44" customFormat="1" ht="12" customHeight="1" x14ac:dyDescent="0.2">
      <c r="C84" s="45"/>
      <c r="D84" s="45"/>
    </row>
    <row r="85" spans="3:4" s="44" customFormat="1" ht="12" customHeight="1" x14ac:dyDescent="0.2">
      <c r="C85" s="45"/>
      <c r="D85" s="45"/>
    </row>
    <row r="86" spans="3:4" s="44" customFormat="1" ht="12" customHeight="1" x14ac:dyDescent="0.2">
      <c r="C86" s="45"/>
      <c r="D86" s="45"/>
    </row>
    <row r="87" spans="3:4" s="44" customFormat="1" ht="12" customHeight="1" x14ac:dyDescent="0.2">
      <c r="C87" s="45"/>
      <c r="D87" s="45"/>
    </row>
    <row r="88" spans="3:4" s="44" customFormat="1" ht="12" customHeight="1" x14ac:dyDescent="0.2">
      <c r="C88" s="45"/>
      <c r="D88" s="45"/>
    </row>
    <row r="89" spans="3:4" s="44" customFormat="1" ht="12" customHeight="1" x14ac:dyDescent="0.2">
      <c r="C89" s="45"/>
      <c r="D89" s="45"/>
    </row>
    <row r="90" spans="3:4" s="44" customFormat="1" ht="12" customHeight="1" x14ac:dyDescent="0.2">
      <c r="C90" s="45"/>
      <c r="D90" s="45"/>
    </row>
    <row r="91" spans="3:4" s="44" customFormat="1" ht="12" customHeight="1" x14ac:dyDescent="0.2">
      <c r="C91" s="45"/>
      <c r="D91" s="45"/>
    </row>
    <row r="92" spans="3:4" s="44" customFormat="1" ht="12" customHeight="1" x14ac:dyDescent="0.2">
      <c r="C92" s="45"/>
      <c r="D92" s="45"/>
    </row>
    <row r="93" spans="3:4" s="44" customFormat="1" ht="12" customHeight="1" x14ac:dyDescent="0.2">
      <c r="C93" s="45"/>
      <c r="D93" s="45"/>
    </row>
    <row r="94" spans="3:4" s="44" customFormat="1" ht="12" customHeight="1" x14ac:dyDescent="0.2">
      <c r="C94" s="45"/>
      <c r="D94" s="45"/>
    </row>
    <row r="95" spans="3:4" s="44" customFormat="1" ht="12" customHeight="1" x14ac:dyDescent="0.2">
      <c r="C95" s="45"/>
      <c r="D95" s="45"/>
    </row>
    <row r="96" spans="3:4" s="44" customFormat="1" ht="12" customHeight="1" x14ac:dyDescent="0.2">
      <c r="C96" s="45"/>
      <c r="D96" s="45"/>
    </row>
    <row r="97" spans="3:4" s="44" customFormat="1" ht="12" customHeight="1" x14ac:dyDescent="0.2">
      <c r="C97" s="45"/>
      <c r="D97" s="45"/>
    </row>
    <row r="98" spans="3:4" s="44" customFormat="1" ht="12" customHeight="1" x14ac:dyDescent="0.2">
      <c r="C98" s="45"/>
      <c r="D98" s="45"/>
    </row>
    <row r="99" spans="3:4" s="44" customFormat="1" ht="12" customHeight="1" x14ac:dyDescent="0.2">
      <c r="C99" s="45"/>
      <c r="D99" s="45"/>
    </row>
    <row r="100" spans="3:4" s="44" customFormat="1" ht="12" customHeight="1" x14ac:dyDescent="0.2">
      <c r="C100" s="45"/>
      <c r="D100" s="45"/>
    </row>
    <row r="101" spans="3:4" s="44" customFormat="1" ht="12" customHeight="1" x14ac:dyDescent="0.2">
      <c r="C101" s="45"/>
      <c r="D101" s="45"/>
    </row>
    <row r="102" spans="3:4" s="44" customFormat="1" ht="12" customHeight="1" x14ac:dyDescent="0.2">
      <c r="C102" s="45"/>
      <c r="D102" s="45"/>
    </row>
    <row r="103" spans="3:4" s="44" customFormat="1" ht="12" customHeight="1" x14ac:dyDescent="0.2">
      <c r="C103" s="45"/>
      <c r="D103" s="45"/>
    </row>
    <row r="104" spans="3:4" s="44" customFormat="1" ht="12" customHeight="1" x14ac:dyDescent="0.2">
      <c r="C104" s="45"/>
      <c r="D104" s="45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W90">
    <sortCondition ref="C21:C90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2025-01-08T05:31:40Z</dcterms:modified>
</cp:coreProperties>
</file>