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74C620C-F98E-4690-AEF1-624F4D6941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F14" i="1"/>
  <c r="F15" i="1" s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E22" i="1"/>
  <c r="F22" i="1" s="1"/>
  <c r="G22" i="1" s="1"/>
  <c r="K22" i="1" s="1"/>
  <c r="Q22" i="1"/>
  <c r="E23" i="1"/>
  <c r="F23" i="1" s="1"/>
  <c r="G23" i="1" s="1"/>
  <c r="K23" i="1" s="1"/>
  <c r="Q23" i="1"/>
  <c r="A21" i="1"/>
  <c r="C21" i="1"/>
  <c r="C17" i="1" s="1"/>
  <c r="C9" i="1"/>
  <c r="D9" i="1"/>
  <c r="Q21" i="1" l="1"/>
  <c r="E21" i="1"/>
  <c r="F21" i="1" s="1"/>
  <c r="G21" i="1" s="1"/>
  <c r="C11" i="1"/>
  <c r="C12" i="1"/>
  <c r="O30" i="1" l="1"/>
  <c r="O26" i="1"/>
  <c r="O27" i="1"/>
  <c r="O25" i="1"/>
  <c r="O29" i="1"/>
  <c r="O24" i="1"/>
  <c r="O28" i="1"/>
  <c r="O23" i="1"/>
  <c r="O22" i="1"/>
  <c r="C16" i="1"/>
  <c r="D18" i="1" s="1"/>
  <c r="C15" i="1"/>
  <c r="O21" i="1"/>
  <c r="K2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<sst xmlns="http://schemas.openxmlformats.org/spreadsheetml/2006/main" count="70" uniqueCount="55">
  <si>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</si>
  <si>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</si>
  <si>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</si>
  <si>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</si>
  <si>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</si>
  <si>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</si>
  <si>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</si>
  <si>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</si>
  <si>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</si>
  <si>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</si>
  <si>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</si>
  <si>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</si>
  <si>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</si>
  <si>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</si>
  <si>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</si>
  <si>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</si>
  <si>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</si>
  <si>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</si>
  <si>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</si>
  <si>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</si>
  <si>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</si>
  <si>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</si>
  <si>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</si>
  <si>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</si>
  <si>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</si>
  <si>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</si>
  <si>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</si>
  <si>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</si>
  <si>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</si>
  <si>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</si>
  <si>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</si>
  <si>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</si>
  <si>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</si>
  <si>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</si>
  <si>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</si>
  <si>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</si>
  <si>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</si>
  <si>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</si>
  <si>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</si>
  <si>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</si>
  <si>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</si>
  <si>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</si>
  <si>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</si>
  <si>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V0415 Sge</t>
  </si>
  <si>
    <t>EW</t>
  </si>
  <si>
    <t>VSX</t>
  </si>
  <si>
    <t>JBAV, 60</t>
  </si>
  <si>
    <t>I</t>
  </si>
  <si>
    <t>VSB, 108</t>
  </si>
  <si>
    <t>II</t>
  </si>
  <si>
    <t>JBAV 96</t>
  </si>
  <si>
    <t xml:space="preserve">Mag </t>
  </si>
  <si>
    <t>Next ToM-P</t>
  </si>
  <si>
    <t>Next ToM-S</t>
  </si>
  <si>
    <t>10.80-11.50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</si>
</sst>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7" xfId="0" applyBorder="1" applyAlignment="1">
      <alignment vertical="center"/>
    </xf>
    <xf numFmtId="0" fontId="19" fillId="0" borderId="10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22" fontId="20" fillId="0" borderId="13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V0415 Sge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6.9999999999999999E-4</c:v>
                  </c:pt>
                  <c:pt idx="2">
                    <c:v>8.9999999999999998E-4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6.9999999999999999E-4</c:v>
                  </c:pt>
                  <c:pt idx="2">
                    <c:v>8.9999999999999998E-4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  <c:pt idx="9">
                  <c:v>19777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  <c:pt idx="9">
                  <c:v>19777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  <c:pt idx="9">
                  <c:v>19777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  <c:pt idx="9">
                  <c:v>19777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-1.869750000332715E-2</c:v>
                </c:pt>
                <c:pt idx="2">
                  <c:v>-1.949600000079954E-2</c:v>
                </c:pt>
                <c:pt idx="3">
                  <c:v>-2.0911999890813604E-2</c:v>
                </c:pt>
                <c:pt idx="4">
                  <c:v>-2.0812000060686842E-2</c:v>
                </c:pt>
                <c:pt idx="5">
                  <c:v>-2.1284999791532755E-2</c:v>
                </c:pt>
                <c:pt idx="6">
                  <c:v>-2.0285000093281269E-2</c:v>
                </c:pt>
                <c:pt idx="7">
                  <c:v>-2.1052500072983094E-2</c:v>
                </c:pt>
                <c:pt idx="8">
                  <c:v>-2.0452500160899945E-2</c:v>
                </c:pt>
                <c:pt idx="9">
                  <c:v>-2.1399000186647754E-2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  <c:pt idx="9">
                  <c:v>19777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  <c:pt idx="9">
                  <c:v>19777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  <c:pt idx="9">
                  <c:v>19777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  <c:pt idx="9">
                  <c:v>19777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-1.4948528863815633E-4</c:v>
                </c:pt>
                <c:pt idx="1">
                  <c:v>-1.8424443752236477E-2</c:v>
                </c:pt>
                <c:pt idx="2">
                  <c:v>-1.946410349891501E-2</c:v>
                </c:pt>
                <c:pt idx="3">
                  <c:v>-2.0563383274758613E-2</c:v>
                </c:pt>
                <c:pt idx="4">
                  <c:v>-2.0563383274758613E-2</c:v>
                </c:pt>
                <c:pt idx="5">
                  <c:v>-2.0653097223407003E-2</c:v>
                </c:pt>
                <c:pt idx="6">
                  <c:v>-2.0653097223407003E-2</c:v>
                </c:pt>
                <c:pt idx="7">
                  <c:v>-2.0655936272414865E-2</c:v>
                </c:pt>
                <c:pt idx="8">
                  <c:v>-2.0655936272414865E-2</c:v>
                </c:pt>
                <c:pt idx="9">
                  <c:v>-2.2608634180021348E-2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  <c:pt idx="3">
                  <c:v>17976</c:v>
                </c:pt>
                <c:pt idx="4">
                  <c:v>17976</c:v>
                </c:pt>
                <c:pt idx="5">
                  <c:v>18055</c:v>
                </c:pt>
                <c:pt idx="6">
                  <c:v>18055</c:v>
                </c:pt>
                <c:pt idx="7">
                  <c:v>18057.5</c:v>
                </c:pt>
                <c:pt idx="8">
                  <c:v>18057.5</c:v>
                </c:pt>
                <c:pt idx="9">
                  <c:v>19777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1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s="14" customFormat="1" ht="20.25" x14ac:dyDescent="0.2">
      <c r="A1" s="43" t="s">
        <v>43</v>
      </c>
      <c r="F1" s="5" t="s">
        <v>41</v>
      </c>
      <c r="G1" s="6"/>
      <c r="H1" s="3"/>
      <c r="I1" s="7"/>
      <c r="J1" s="8"/>
      <c r="K1" s="4"/>
      <c r="L1" s="9"/>
      <c r="M1" s="10"/>
      <c r="N1" s="10"/>
      <c r="O1" s="11"/>
    </row>
    <row r="2" spans="1:15" s="14" customFormat="1" ht="12.95" customHeight="1" x14ac:dyDescent="0.2">
      <c r="A2" s="14" t="s">
        <v>23</v>
      </c>
      <c r="B2" s="15" t="s">
        <v>44</v>
      </c>
      <c r="C2" s="16"/>
      <c r="D2" s="17"/>
    </row>
    <row r="3" spans="1:15" s="14" customFormat="1" ht="12.95" customHeight="1" thickBot="1" x14ac:dyDescent="0.25"/>
    <row r="4" spans="1:15" s="14" customFormat="1" ht="12.95" customHeight="1" thickTop="1" thickBot="1" x14ac:dyDescent="0.25">
      <c r="A4" s="18" t="s">
        <v>0</v>
      </c>
      <c r="C4" s="19" t="s">
        <v>36</v>
      </c>
      <c r="D4" s="20" t="s">
        <v>36</v>
      </c>
    </row>
    <row r="5" spans="1:15" s="14" customFormat="1" ht="12.95" customHeight="1" thickTop="1" x14ac:dyDescent="0.2">
      <c r="A5" s="21" t="s">
        <v>28</v>
      </c>
      <c r="C5" s="22">
        <v>-9.5</v>
      </c>
      <c r="D5" s="14" t="s">
        <v>29</v>
      </c>
    </row>
    <row r="6" spans="1:15" s="14" customFormat="1" ht="12.95" customHeight="1" x14ac:dyDescent="0.2">
      <c r="A6" s="18" t="s">
        <v>1</v>
      </c>
    </row>
    <row r="7" spans="1:15" s="14" customFormat="1" ht="12.95" customHeight="1" x14ac:dyDescent="0.2">
      <c r="A7" s="14" t="s">
        <v>2</v>
      </c>
      <c r="C7" s="44">
        <v>52713.18</v>
      </c>
      <c r="D7" s="24" t="s">
        <v>45</v>
      </c>
    </row>
    <row r="8" spans="1:15" s="14" customFormat="1" ht="12.95" customHeight="1" x14ac:dyDescent="0.2">
      <c r="A8" s="14" t="s">
        <v>3</v>
      </c>
      <c r="C8" s="44">
        <v>0.39218700000000001</v>
      </c>
      <c r="D8" s="24" t="s">
        <v>45</v>
      </c>
    </row>
    <row r="9" spans="1:15" s="14" customFormat="1" ht="12.95" customHeight="1" x14ac:dyDescent="0.2">
      <c r="A9" s="25" t="s">
        <v>31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5" s="14" customFormat="1" ht="12.95" customHeight="1" thickBot="1" x14ac:dyDescent="0.25">
      <c r="C10" s="29" t="s">
        <v>19</v>
      </c>
      <c r="D10" s="29" t="s">
        <v>20</v>
      </c>
    </row>
    <row r="11" spans="1:15" s="14" customFormat="1" ht="12.95" customHeight="1" x14ac:dyDescent="0.2">
      <c r="A11" s="14" t="s">
        <v>15</v>
      </c>
      <c r="C11" s="28">
        <f ca="1">INTERCEPT(INDIRECT($D$9):G992,INDIRECT($C$9):F992)</f>
        <v>-1.4948528863815633E-4</v>
      </c>
      <c r="D11" s="17"/>
    </row>
    <row r="12" spans="1:15" s="14" customFormat="1" ht="12.95" customHeight="1" x14ac:dyDescent="0.2">
      <c r="A12" s="14" t="s">
        <v>16</v>
      </c>
      <c r="C12" s="28">
        <f ca="1">SLOPE(INDIRECT($D$9):G992,INDIRECT($C$9):F992)</f>
        <v>-1.1356196031442176E-6</v>
      </c>
      <c r="D12" s="17"/>
      <c r="E12" s="51" t="s">
        <v>51</v>
      </c>
      <c r="F12" s="52" t="s">
        <v>54</v>
      </c>
    </row>
    <row r="13" spans="1:15" s="14" customFormat="1" ht="12.95" customHeight="1" x14ac:dyDescent="0.2">
      <c r="A13" s="14" t="s">
        <v>18</v>
      </c>
      <c r="C13" s="17" t="s">
        <v>13</v>
      </c>
      <c r="E13" s="49" t="s">
        <v>33</v>
      </c>
      <c r="F13" s="53">
        <v>1</v>
      </c>
    </row>
    <row r="14" spans="1:15" s="14" customFormat="1" ht="12.95" customHeight="1" x14ac:dyDescent="0.2">
      <c r="E14" s="49" t="s">
        <v>30</v>
      </c>
      <c r="F14" s="54">
        <f ca="1">NOW()+15018.5+$C$5/24</f>
        <v>60683.776397337962</v>
      </c>
    </row>
    <row r="15" spans="1:15" s="14" customFormat="1" ht="12.95" customHeight="1" x14ac:dyDescent="0.2">
      <c r="A15" s="31" t="s">
        <v>17</v>
      </c>
      <c r="C15" s="32">
        <f ca="1">(C7+C11)+(C8+C12)*INT(MAX(F21:F3533))</f>
        <v>60469.43969036582</v>
      </c>
      <c r="E15" s="49" t="s">
        <v>34</v>
      </c>
      <c r="F15" s="54">
        <f ca="1">ROUND(2*($F$14-$C$7)/$C$8,0)/2+$F$13</f>
        <v>20324.5</v>
      </c>
    </row>
    <row r="16" spans="1:15" s="14" customFormat="1" ht="12.95" customHeight="1" x14ac:dyDescent="0.2">
      <c r="A16" s="18" t="s">
        <v>4</v>
      </c>
      <c r="C16" s="33">
        <f ca="1">+C8+C12</f>
        <v>0.39218586438039688</v>
      </c>
      <c r="E16" s="49" t="s">
        <v>35</v>
      </c>
      <c r="F16" s="54">
        <f ca="1">ROUND(2*($F$14-$C$15)/$C$16,0)/2+$F$13</f>
        <v>547.5</v>
      </c>
    </row>
    <row r="17" spans="1:21" s="14" customFormat="1" ht="12.95" customHeight="1" thickBot="1" x14ac:dyDescent="0.25">
      <c r="A17" s="30" t="s">
        <v>27</v>
      </c>
      <c r="C17" s="14">
        <f>COUNT(C21:C2191)</f>
        <v>10</v>
      </c>
      <c r="E17" s="49" t="s">
        <v>52</v>
      </c>
      <c r="F17" s="56">
        <f ca="1">+$C$15+$C$16*$F$16-15018.5-$C$5/24</f>
        <v>45666.057284447423</v>
      </c>
    </row>
    <row r="18" spans="1:21" s="14" customFormat="1" ht="12.95" customHeight="1" thickTop="1" thickBot="1" x14ac:dyDescent="0.25">
      <c r="A18" s="18" t="s">
        <v>5</v>
      </c>
      <c r="C18" s="34">
        <f ca="1">+C15</f>
        <v>60469.43969036582</v>
      </c>
      <c r="D18" s="48">
        <f ca="1">+C16</f>
        <v>0.39218586438039688</v>
      </c>
      <c r="E18" s="50" t="s">
        <v>53</v>
      </c>
      <c r="F18" s="55">
        <f ca="1">+($C$15+$C$16*$F$16)-($C$16/2)-15018.5-$C$5/24</f>
        <v>45665.861191515236</v>
      </c>
    </row>
    <row r="19" spans="1:21" s="14" customFormat="1" ht="12.95" customHeight="1" thickTop="1" x14ac:dyDescent="0.2">
      <c r="F19" s="35" t="s">
        <v>42</v>
      </c>
    </row>
    <row r="20" spans="1:21" s="14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36" t="s">
        <v>37</v>
      </c>
      <c r="I20" s="36" t="s">
        <v>38</v>
      </c>
      <c r="J20" s="36" t="s">
        <v>39</v>
      </c>
      <c r="K20" s="36" t="s">
        <v>40</v>
      </c>
      <c r="L20" s="36" t="s">
        <v>24</v>
      </c>
      <c r="M20" s="36" t="s">
        <v>25</v>
      </c>
      <c r="N20" s="36" t="s">
        <v>26</v>
      </c>
      <c r="O20" s="36" t="s">
        <v>22</v>
      </c>
      <c r="P20" s="37" t="s">
        <v>21</v>
      </c>
      <c r="Q20" s="29" t="s">
        <v>14</v>
      </c>
      <c r="U20" s="38" t="s">
        <v>32</v>
      </c>
    </row>
    <row r="21" spans="1:21" s="14" customFormat="1" ht="12.95" customHeight="1" x14ac:dyDescent="0.2">
      <c r="A21" s="14" t="str">
        <f>$D$7</f>
        <v>VSX</v>
      </c>
      <c r="C21" s="23">
        <f>$C$7</f>
        <v>52713.18</v>
      </c>
      <c r="D21" s="23"/>
      <c r="E21" s="14">
        <f>+(C21-C$7)/C$8</f>
        <v>0</v>
      </c>
      <c r="F21" s="14">
        <f>ROUND(2*E21,0)/2</f>
        <v>0</v>
      </c>
      <c r="G21" s="14">
        <f>+C21-(C$7+F21*C$8)</f>
        <v>0</v>
      </c>
      <c r="K21" s="14">
        <f>+G21</f>
        <v>0</v>
      </c>
      <c r="O21" s="14">
        <f ca="1">+C$11+C$12*$F21</f>
        <v>-1.4948528863815633E-4</v>
      </c>
      <c r="Q21" s="39">
        <f>+C21-15018.5</f>
        <v>37694.68</v>
      </c>
    </row>
    <row r="22" spans="1:21" s="14" customFormat="1" ht="12.95" customHeight="1" x14ac:dyDescent="0.2">
      <c r="A22" s="12" t="s">
        <v>46</v>
      </c>
      <c r="B22" s="13" t="s">
        <v>47</v>
      </c>
      <c r="C22" s="45">
        <v>59024.4306</v>
      </c>
      <c r="D22" s="46">
        <v>6.9999999999999999E-4</v>
      </c>
      <c r="E22" s="14">
        <f t="shared" ref="E22:E23" si="0">+(C22-C$7)/C$8</f>
        <v>16092.452325038819</v>
      </c>
      <c r="F22" s="14">
        <f t="shared" ref="F22:F23" si="1">ROUND(2*E22,0)/2</f>
        <v>16092.5</v>
      </c>
      <c r="G22" s="14">
        <f t="shared" ref="G22:G23" si="2">+C22-(C$7+F22*C$8)</f>
        <v>-1.869750000332715E-2</v>
      </c>
      <c r="K22" s="14">
        <f t="shared" ref="K22:K23" si="3">+G22</f>
        <v>-1.869750000332715E-2</v>
      </c>
      <c r="O22" s="14">
        <f t="shared" ref="O22:O23" ca="1" si="4">+C$11+C$12*$F22</f>
        <v>-1.8424443752236477E-2</v>
      </c>
      <c r="Q22" s="39">
        <f t="shared" ref="Q22:Q23" si="5">+C22-15018.5</f>
        <v>44005.9306</v>
      </c>
    </row>
    <row r="23" spans="1:21" s="14" customFormat="1" ht="12.95" customHeight="1" x14ac:dyDescent="0.2">
      <c r="A23" s="12" t="s">
        <v>46</v>
      </c>
      <c r="B23" s="13" t="s">
        <v>47</v>
      </c>
      <c r="C23" s="45">
        <v>59383.476999999999</v>
      </c>
      <c r="D23" s="46">
        <v>8.9999999999999998E-4</v>
      </c>
      <c r="E23" s="14">
        <f t="shared" si="0"/>
        <v>17007.950289020286</v>
      </c>
      <c r="F23" s="14">
        <f t="shared" si="1"/>
        <v>17008</v>
      </c>
      <c r="G23" s="14">
        <f t="shared" si="2"/>
        <v>-1.949600000079954E-2</v>
      </c>
      <c r="K23" s="14">
        <f t="shared" si="3"/>
        <v>-1.949600000079954E-2</v>
      </c>
      <c r="O23" s="14">
        <f t="shared" ca="1" si="4"/>
        <v>-1.946410349891501E-2</v>
      </c>
      <c r="Q23" s="39">
        <f t="shared" si="5"/>
        <v>44364.976999999999</v>
      </c>
    </row>
    <row r="24" spans="1:21" s="14" customFormat="1" ht="12.95" customHeight="1" x14ac:dyDescent="0.2">
      <c r="A24" s="40" t="s">
        <v>48</v>
      </c>
      <c r="B24" s="41" t="s">
        <v>47</v>
      </c>
      <c r="C24" s="47">
        <v>59763.11260000011</v>
      </c>
      <c r="D24" s="23"/>
      <c r="E24" s="14">
        <f t="shared" ref="E24:E29" si="6">+(C24-C$7)/C$8</f>
        <v>17975.946678498036</v>
      </c>
      <c r="F24" s="14">
        <f t="shared" ref="F24:F29" si="7">ROUND(2*E24,0)/2</f>
        <v>17976</v>
      </c>
      <c r="G24" s="14">
        <f t="shared" ref="G24:G29" si="8">+C24-(C$7+F24*C$8)</f>
        <v>-2.0911999890813604E-2</v>
      </c>
      <c r="K24" s="14">
        <f t="shared" ref="K24:K29" si="9">+G24</f>
        <v>-2.0911999890813604E-2</v>
      </c>
      <c r="O24" s="14">
        <f t="shared" ref="O24:O29" ca="1" si="10">+C$11+C$12*$F24</f>
        <v>-2.0563383274758613E-2</v>
      </c>
      <c r="Q24" s="39">
        <f t="shared" ref="Q24:Q29" si="11">+C24-15018.5</f>
        <v>44744.61260000011</v>
      </c>
    </row>
    <row r="25" spans="1:21" s="14" customFormat="1" ht="12.95" customHeight="1" x14ac:dyDescent="0.2">
      <c r="A25" s="40" t="s">
        <v>48</v>
      </c>
      <c r="B25" s="41" t="s">
        <v>47</v>
      </c>
      <c r="C25" s="47">
        <v>59763.11269999994</v>
      </c>
      <c r="D25" s="23"/>
      <c r="E25" s="14">
        <f t="shared" si="6"/>
        <v>17975.946933478008</v>
      </c>
      <c r="F25" s="14">
        <f t="shared" si="7"/>
        <v>17976</v>
      </c>
      <c r="G25" s="14">
        <f t="shared" si="8"/>
        <v>-2.0812000060686842E-2</v>
      </c>
      <c r="K25" s="14">
        <f t="shared" si="9"/>
        <v>-2.0812000060686842E-2</v>
      </c>
      <c r="O25" s="14">
        <f t="shared" ca="1" si="10"/>
        <v>-2.0563383274758613E-2</v>
      </c>
      <c r="Q25" s="39">
        <f t="shared" si="11"/>
        <v>44744.61269999994</v>
      </c>
    </row>
    <row r="26" spans="1:21" s="14" customFormat="1" ht="12.95" customHeight="1" x14ac:dyDescent="0.2">
      <c r="A26" s="40" t="s">
        <v>48</v>
      </c>
      <c r="B26" s="41" t="s">
        <v>47</v>
      </c>
      <c r="C26" s="47">
        <v>59794.095000000205</v>
      </c>
      <c r="D26" s="23"/>
      <c r="E26" s="14">
        <f t="shared" si="6"/>
        <v>18054.945727421367</v>
      </c>
      <c r="F26" s="14">
        <f t="shared" si="7"/>
        <v>18055</v>
      </c>
      <c r="G26" s="14">
        <f t="shared" si="8"/>
        <v>-2.1284999791532755E-2</v>
      </c>
      <c r="K26" s="14">
        <f t="shared" si="9"/>
        <v>-2.1284999791532755E-2</v>
      </c>
      <c r="O26" s="14">
        <f t="shared" ca="1" si="10"/>
        <v>-2.0653097223407003E-2</v>
      </c>
      <c r="Q26" s="39">
        <f t="shared" si="11"/>
        <v>44775.595000000205</v>
      </c>
    </row>
    <row r="27" spans="1:21" s="14" customFormat="1" ht="12.95" customHeight="1" x14ac:dyDescent="0.2">
      <c r="A27" s="40" t="s">
        <v>48</v>
      </c>
      <c r="B27" s="41" t="s">
        <v>47</v>
      </c>
      <c r="C27" s="47">
        <v>59794.095999999903</v>
      </c>
      <c r="D27" s="23"/>
      <c r="E27" s="14">
        <f t="shared" si="6"/>
        <v>18054.948277224648</v>
      </c>
      <c r="F27" s="14">
        <f t="shared" si="7"/>
        <v>18055</v>
      </c>
      <c r="G27" s="14">
        <f t="shared" si="8"/>
        <v>-2.0285000093281269E-2</v>
      </c>
      <c r="K27" s="14">
        <f t="shared" si="9"/>
        <v>-2.0285000093281269E-2</v>
      </c>
      <c r="O27" s="14">
        <f t="shared" ca="1" si="10"/>
        <v>-2.0653097223407003E-2</v>
      </c>
      <c r="Q27" s="39">
        <f t="shared" si="11"/>
        <v>44775.595999999903</v>
      </c>
    </row>
    <row r="28" spans="1:21" s="14" customFormat="1" ht="12.95" customHeight="1" x14ac:dyDescent="0.2">
      <c r="A28" s="40" t="s">
        <v>48</v>
      </c>
      <c r="B28" s="41" t="s">
        <v>49</v>
      </c>
      <c r="C28" s="47">
        <v>59795.075699999928</v>
      </c>
      <c r="D28" s="23"/>
      <c r="E28" s="14">
        <f t="shared" si="6"/>
        <v>18057.446320250107</v>
      </c>
      <c r="F28" s="14">
        <f t="shared" si="7"/>
        <v>18057.5</v>
      </c>
      <c r="G28" s="14">
        <f t="shared" si="8"/>
        <v>-2.1052500072983094E-2</v>
      </c>
      <c r="K28" s="14">
        <f t="shared" si="9"/>
        <v>-2.1052500072983094E-2</v>
      </c>
      <c r="O28" s="14">
        <f t="shared" ca="1" si="10"/>
        <v>-2.0655936272414865E-2</v>
      </c>
      <c r="Q28" s="39">
        <f t="shared" si="11"/>
        <v>44776.575699999928</v>
      </c>
    </row>
    <row r="29" spans="1:21" s="14" customFormat="1" ht="12.95" customHeight="1" x14ac:dyDescent="0.2">
      <c r="A29" s="40" t="s">
        <v>48</v>
      </c>
      <c r="B29" s="41" t="s">
        <v>49</v>
      </c>
      <c r="C29" s="47">
        <v>59795.076299999841</v>
      </c>
      <c r="D29" s="23"/>
      <c r="E29" s="14">
        <f t="shared" si="6"/>
        <v>18057.44785013231</v>
      </c>
      <c r="F29" s="14">
        <f t="shared" si="7"/>
        <v>18057.5</v>
      </c>
      <c r="G29" s="14">
        <f t="shared" si="8"/>
        <v>-2.0452500160899945E-2</v>
      </c>
      <c r="K29" s="14">
        <f t="shared" si="9"/>
        <v>-2.0452500160899945E-2</v>
      </c>
      <c r="O29" s="14">
        <f t="shared" ca="1" si="10"/>
        <v>-2.0655936272414865E-2</v>
      </c>
      <c r="Q29" s="39">
        <f t="shared" si="11"/>
        <v>44776.576299999841</v>
      </c>
    </row>
    <row r="30" spans="1:21" s="14" customFormat="1" ht="12.95" customHeight="1" x14ac:dyDescent="0.2">
      <c r="A30" s="40" t="s">
        <v>50</v>
      </c>
      <c r="B30" s="41" t="s">
        <v>47</v>
      </c>
      <c r="C30" s="47">
        <v>60469.440899999812</v>
      </c>
      <c r="D30" s="40">
        <v>1E-4</v>
      </c>
      <c r="E30" s="14">
        <f t="shared" ref="E30" si="12">+(C30-C$7)/C$8</f>
        <v>19776.945436742706</v>
      </c>
      <c r="F30" s="14">
        <f t="shared" ref="F30" si="13">ROUND(2*E30,0)/2</f>
        <v>19777</v>
      </c>
      <c r="G30" s="14">
        <f t="shared" ref="G30" si="14">+C30-(C$7+F30*C$8)</f>
        <v>-2.1399000186647754E-2</v>
      </c>
      <c r="K30" s="14">
        <f t="shared" ref="K30" si="15">+G30</f>
        <v>-2.1399000186647754E-2</v>
      </c>
      <c r="O30" s="14">
        <f t="shared" ref="O30" ca="1" si="16">+C$11+C$12*$F30</f>
        <v>-2.2608634180021348E-2</v>
      </c>
      <c r="Q30" s="39">
        <f t="shared" ref="Q30" si="17">+C30-15018.5</f>
        <v>45450.940899999812</v>
      </c>
    </row>
    <row r="31" spans="1:21" s="14" customFormat="1" ht="12.95" customHeight="1" x14ac:dyDescent="0.2">
      <c r="C31" s="23"/>
      <c r="D31" s="23"/>
      <c r="Q31" s="42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2025-01-08T05:38:00Z</dcterms:modified>
</cp:coreProperties>
</file>