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802E145-180E-4DF6-9A56-0295272F81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E21" i="1"/>
  <c r="F21" i="1" s="1"/>
  <c r="G21" i="1" s="1"/>
  <c r="I21" i="1" s="1"/>
  <c r="Q21" i="1"/>
  <c r="F14" i="1"/>
  <c r="E23" i="1"/>
  <c r="F23" i="1" s="1"/>
  <c r="G23" i="1" s="1"/>
  <c r="I23" i="1" s="1"/>
  <c r="D9" i="1"/>
  <c r="C9" i="1"/>
  <c r="Q23" i="1"/>
  <c r="E22" i="1"/>
  <c r="F22" i="1"/>
  <c r="G22" i="1" s="1"/>
  <c r="I22" i="1" s="1"/>
  <c r="Q22" i="1"/>
  <c r="C17" i="1"/>
  <c r="C12" i="1"/>
  <c r="C11" i="1"/>
  <c r="O21" i="1" l="1"/>
  <c r="O24" i="1"/>
  <c r="F15" i="1"/>
  <c r="C16" i="1"/>
  <c r="D18" i="1" s="1"/>
  <c r="O23" i="1"/>
  <c r="C15" i="1"/>
  <c r="O22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<sst xmlns="http://schemas.openxmlformats.org/spreadsheetml/2006/main" count="56" uniqueCount="51">
  <si>
    <t>OEJV 0191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</si>
  <si>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</si>
  <si>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</si>
  <si>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</si>
  <si>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</si>
  <si>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</si>
  <si>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</si>
  <si>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</si>
  <si>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</si>
  <si>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</si>
  <si>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</si>
  <si>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</si>
  <si>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</si>
  <si>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</si>
  <si>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</si>
  <si>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</si>
  <si>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</si>
  <si>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</si>
  <si>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</si>
  <si>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</si>
  <si>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</si>
  <si>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</si>
  <si>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</si>
  <si>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</si>
  <si>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</si>
  <si>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</si>
  <si>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</si>
  <si>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</si>
  <si>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</si>
  <si>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</si>
  <si>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</si>
  <si>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</si>
  <si>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</si>
  <si>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</si>
  <si>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</si>
  <si>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</si>
  <si>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</si>
  <si>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V4396 Sgr / GSC 7398-1869</t>
  </si>
  <si>
    <t>not avail.</t>
  </si>
  <si>
    <t>IBVS 5843</t>
  </si>
  <si>
    <t>I</t>
  </si>
  <si>
    <t>EA</t>
  </si>
  <si>
    <t>vis</t>
  </si>
  <si>
    <t>JBAV 96</t>
  </si>
  <si>
    <t>Add cycle</t>
  </si>
  <si>
    <t>Old Cycle</t>
  </si>
  <si>
    <t>Next ToM-P</t>
  </si>
  <si>
    <t>Next ToM-S</t>
  </si>
  <si>
    <t>7.68-8.11</t>
  </si>
  <si>
    <t>Mag Hp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</si>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</sst>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41" applyFont="1" applyAlignment="1">
      <alignment horizontal="left" vertical="center"/>
    </xf>
    <xf numFmtId="0" fontId="9" fillId="0" borderId="0" xfId="41" applyFont="1" applyAlignment="1">
      <alignment horizontal="center" vertical="center"/>
    </xf>
    <xf numFmtId="0" fontId="29" fillId="0" borderId="0" xfId="4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165" fontId="31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32" fillId="0" borderId="14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0" fontId="19" fillId="24" borderId="12" xfId="0" applyFont="1" applyFill="1" applyBorder="1" applyAlignment="1">
      <alignment horizontal="right" vertical="center"/>
    </xf>
    <xf numFmtId="0" fontId="19" fillId="24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33" fillId="0" borderId="15" xfId="0" applyFont="1" applyBorder="1" applyAlignment="1">
      <alignment horizontal="right" vertical="center"/>
    </xf>
    <xf numFmtId="22" fontId="33" fillId="0" borderId="15" xfId="0" applyNumberFormat="1" applyFont="1" applyBorder="1" applyAlignment="1">
      <alignment horizontal="right" vertical="center"/>
    </xf>
    <xf numFmtId="22" fontId="33" fillId="0" borderId="17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V4396 Sgr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3148</c:v>
                </c:pt>
                <c:pt idx="2">
                  <c:v>5435</c:v>
                </c:pt>
                <c:pt idx="3">
                  <c:v>6874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E2-43B1-A975-BBFD4B793BE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3148</c:v>
                </c:pt>
                <c:pt idx="2">
                  <c:v>5435</c:v>
                </c:pt>
                <c:pt idx="3">
                  <c:v>6874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-1.8599999966681935E-3</c:v>
                </c:pt>
                <c:pt idx="2">
                  <c:v>1.0300000001734588E-2</c:v>
                </c:pt>
                <c:pt idx="3">
                  <c:v>1.251999985834118E-2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E2-43B1-A975-BBFD4B793BE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3148</c:v>
                </c:pt>
                <c:pt idx="2">
                  <c:v>5435</c:v>
                </c:pt>
                <c:pt idx="3">
                  <c:v>6874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E2-43B1-A975-BBFD4B793BE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3148</c:v>
                </c:pt>
                <c:pt idx="2">
                  <c:v>5435</c:v>
                </c:pt>
                <c:pt idx="3">
                  <c:v>6874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E2-43B1-A975-BBFD4B793BE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3148</c:v>
                </c:pt>
                <c:pt idx="2">
                  <c:v>5435</c:v>
                </c:pt>
                <c:pt idx="3">
                  <c:v>6874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E2-43B1-A975-BBFD4B793BE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3148</c:v>
                </c:pt>
                <c:pt idx="2">
                  <c:v>5435</c:v>
                </c:pt>
                <c:pt idx="3">
                  <c:v>6874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E2-43B1-A975-BBFD4B793BE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3148</c:v>
                </c:pt>
                <c:pt idx="2">
                  <c:v>5435</c:v>
                </c:pt>
                <c:pt idx="3">
                  <c:v>6874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E2-43B1-A975-BBFD4B793BE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3148</c:v>
                </c:pt>
                <c:pt idx="2">
                  <c:v>5435</c:v>
                </c:pt>
                <c:pt idx="3">
                  <c:v>6874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-2.6676531031228738E-3</c:v>
                </c:pt>
                <c:pt idx="1">
                  <c:v>3.7742934223691533E-3</c:v>
                </c:pt>
                <c:pt idx="2">
                  <c:v>8.4543225531824532E-3</c:v>
                </c:pt>
                <c:pt idx="3">
                  <c:v>1.139903699097884E-2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E2-43B1-A975-BBFD4B793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652792"/>
        <c:axId val="1"/>
      </c:scatterChart>
      <c:valAx>
        <c:axId val="870652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652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A721827-46DA-2F79-B451-208E76C24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3" customFormat="1" ht="20.25" x14ac:dyDescent="0.2">
      <c r="A1" s="31" t="s">
        <v>37</v>
      </c>
    </row>
    <row r="2" spans="1:6" s="3" customFormat="1" ht="12.95" customHeight="1" x14ac:dyDescent="0.2">
      <c r="A2" s="3" t="s">
        <v>27</v>
      </c>
      <c r="B2" s="3" t="s">
        <v>41</v>
      </c>
      <c r="C2" s="4"/>
      <c r="D2" s="4"/>
    </row>
    <row r="3" spans="1:6" s="3" customFormat="1" ht="12.95" customHeight="1" thickBot="1" x14ac:dyDescent="0.25"/>
    <row r="4" spans="1:6" s="3" customFormat="1" ht="12.95" customHeight="1" thickTop="1" thickBot="1" x14ac:dyDescent="0.25">
      <c r="A4" s="5" t="s">
        <v>4</v>
      </c>
      <c r="C4" s="6" t="s">
        <v>38</v>
      </c>
      <c r="D4" s="7" t="s">
        <v>38</v>
      </c>
    </row>
    <row r="5" spans="1:6" s="3" customFormat="1" ht="12.95" customHeight="1" thickTop="1" x14ac:dyDescent="0.2">
      <c r="A5" s="8" t="s">
        <v>32</v>
      </c>
      <c r="C5" s="9">
        <v>-9.5</v>
      </c>
      <c r="D5" s="3" t="s">
        <v>33</v>
      </c>
    </row>
    <row r="6" spans="1:6" s="3" customFormat="1" ht="12.95" customHeight="1" x14ac:dyDescent="0.2">
      <c r="A6" s="5" t="s">
        <v>5</v>
      </c>
    </row>
    <row r="7" spans="1:6" s="3" customFormat="1" ht="12.95" customHeight="1" x14ac:dyDescent="0.2">
      <c r="A7" s="3" t="s">
        <v>6</v>
      </c>
      <c r="C7" s="3">
        <v>48501.292999999998</v>
      </c>
      <c r="D7" s="35" t="s">
        <v>50</v>
      </c>
    </row>
    <row r="8" spans="1:6" s="3" customFormat="1" ht="12.95" customHeight="1" x14ac:dyDescent="0.2">
      <c r="A8" s="3" t="s">
        <v>7</v>
      </c>
      <c r="C8" s="3">
        <v>1.74502</v>
      </c>
      <c r="D8" s="35" t="s">
        <v>50</v>
      </c>
    </row>
    <row r="9" spans="1:6" s="3" customFormat="1" ht="12.95" customHeight="1" x14ac:dyDescent="0.2">
      <c r="A9" s="10" t="s">
        <v>36</v>
      </c>
      <c r="B9" s="11">
        <v>21</v>
      </c>
      <c r="C9" s="12" t="str">
        <f>"F"&amp;B9</f>
        <v>F21</v>
      </c>
      <c r="D9" s="13" t="str">
        <f>"G"&amp;B9</f>
        <v>G21</v>
      </c>
    </row>
    <row r="10" spans="1:6" s="3" customFormat="1" ht="12.95" customHeight="1" thickBot="1" x14ac:dyDescent="0.25">
      <c r="C10" s="14" t="s">
        <v>23</v>
      </c>
      <c r="D10" s="14" t="s">
        <v>24</v>
      </c>
    </row>
    <row r="11" spans="1:6" s="3" customFormat="1" ht="12.95" customHeight="1" x14ac:dyDescent="0.2">
      <c r="A11" s="3" t="s">
        <v>19</v>
      </c>
      <c r="C11" s="13">
        <f ca="1">INTERCEPT(INDIRECT($D$9):G991,INDIRECT($C$9):F991)</f>
        <v>-2.6676531031228738E-3</v>
      </c>
      <c r="D11" s="4"/>
    </row>
    <row r="12" spans="1:6" s="3" customFormat="1" ht="12.95" customHeight="1" x14ac:dyDescent="0.2">
      <c r="A12" s="3" t="s">
        <v>20</v>
      </c>
      <c r="C12" s="13">
        <f ca="1">SLOPE(INDIRECT($D$9):G991,INDIRECT($C$9):F991)</f>
        <v>2.0463616662935283E-6</v>
      </c>
      <c r="D12" s="4"/>
      <c r="E12" s="39" t="s">
        <v>49</v>
      </c>
      <c r="F12" s="40" t="s">
        <v>48</v>
      </c>
    </row>
    <row r="13" spans="1:6" s="3" customFormat="1" ht="12.95" customHeight="1" x14ac:dyDescent="0.2">
      <c r="A13" s="3" t="s">
        <v>22</v>
      </c>
      <c r="C13" s="4" t="s">
        <v>17</v>
      </c>
      <c r="E13" s="37" t="s">
        <v>44</v>
      </c>
      <c r="F13" s="41">
        <v>1</v>
      </c>
    </row>
    <row r="14" spans="1:6" s="3" customFormat="1" ht="12.95" customHeight="1" x14ac:dyDescent="0.2">
      <c r="E14" s="37" t="s">
        <v>34</v>
      </c>
      <c r="F14" s="42">
        <f ca="1">NOW()+15018.5+$C$5/24</f>
        <v>60683.798453124997</v>
      </c>
    </row>
    <row r="15" spans="1:6" s="3" customFormat="1" ht="12.95" customHeight="1" x14ac:dyDescent="0.2">
      <c r="A15" s="15" t="s">
        <v>21</v>
      </c>
      <c r="C15" s="16">
        <f ca="1">(C7+C11)+(C8+C12)*INT(MAX(F21:F3532))</f>
        <v>60496.571879036987</v>
      </c>
      <c r="E15" s="37" t="s">
        <v>45</v>
      </c>
      <c r="F15" s="42">
        <f ca="1">ROUND(2*($F$14-$C$7)/$C$8,0)/2+$F$13</f>
        <v>6982.5</v>
      </c>
    </row>
    <row r="16" spans="1:6" s="3" customFormat="1" ht="12.95" customHeight="1" x14ac:dyDescent="0.2">
      <c r="A16" s="5" t="s">
        <v>8</v>
      </c>
      <c r="C16" s="17">
        <f ca="1">+C8+C12</f>
        <v>1.7450220463616664</v>
      </c>
      <c r="E16" s="37" t="s">
        <v>35</v>
      </c>
      <c r="F16" s="42">
        <f ca="1">ROUND(2*($F$14-$C$15)/$C$16,0)/2+$F$13</f>
        <v>108.5</v>
      </c>
    </row>
    <row r="17" spans="1:17" s="3" customFormat="1" ht="12.95" customHeight="1" thickBot="1" x14ac:dyDescent="0.25">
      <c r="A17" s="18" t="s">
        <v>31</v>
      </c>
      <c r="C17" s="3">
        <f>COUNT(C21:C2190)</f>
        <v>4</v>
      </c>
      <c r="E17" s="37" t="s">
        <v>46</v>
      </c>
      <c r="F17" s="43">
        <f ca="1">+$C$15+$C$16*$F$16-15018.5-$C$5/24</f>
        <v>45667.80260440056</v>
      </c>
    </row>
    <row r="18" spans="1:17" s="3" customFormat="1" ht="12.95" customHeight="1" thickTop="1" thickBot="1" x14ac:dyDescent="0.25">
      <c r="A18" s="5" t="s">
        <v>9</v>
      </c>
      <c r="C18" s="19">
        <f ca="1">+C15</f>
        <v>60496.571879036987</v>
      </c>
      <c r="D18" s="36">
        <f ca="1">+C16</f>
        <v>1.7450220463616664</v>
      </c>
      <c r="E18" s="38" t="s">
        <v>47</v>
      </c>
      <c r="F18" s="44">
        <f ca="1">+($C$15+$C$16*$F$16)-($C$16/2)-15018.5-$C$5/24</f>
        <v>45666.930093377377</v>
      </c>
    </row>
    <row r="19" spans="1:17" s="3" customFormat="1" ht="12.95" customHeight="1" thickTop="1" x14ac:dyDescent="0.2">
      <c r="E19" s="18"/>
      <c r="F19" s="20"/>
    </row>
    <row r="20" spans="1:17" s="3" customFormat="1" ht="12.95" customHeight="1" thickBot="1" x14ac:dyDescent="0.25">
      <c r="A20" s="14" t="s">
        <v>10</v>
      </c>
      <c r="B20" s="14" t="s">
        <v>11</v>
      </c>
      <c r="C20" s="14" t="s">
        <v>12</v>
      </c>
      <c r="D20" s="14" t="s">
        <v>16</v>
      </c>
      <c r="E20" s="14" t="s">
        <v>13</v>
      </c>
      <c r="F20" s="14" t="s">
        <v>14</v>
      </c>
      <c r="G20" s="14" t="s">
        <v>15</v>
      </c>
      <c r="H20" s="21" t="s">
        <v>3</v>
      </c>
      <c r="I20" s="21" t="s">
        <v>42</v>
      </c>
      <c r="J20" s="21" t="s">
        <v>1</v>
      </c>
      <c r="K20" s="21" t="s">
        <v>2</v>
      </c>
      <c r="L20" s="21" t="s">
        <v>28</v>
      </c>
      <c r="M20" s="21" t="s">
        <v>29</v>
      </c>
      <c r="N20" s="21" t="s">
        <v>30</v>
      </c>
      <c r="O20" s="21" t="s">
        <v>26</v>
      </c>
      <c r="P20" s="22" t="s">
        <v>25</v>
      </c>
      <c r="Q20" s="14" t="s">
        <v>18</v>
      </c>
    </row>
    <row r="21" spans="1:17" s="3" customFormat="1" ht="12.95" customHeight="1" x14ac:dyDescent="0.2">
      <c r="A21" s="35" t="s">
        <v>50</v>
      </c>
      <c r="C21" s="30">
        <v>48501.292999999998</v>
      </c>
      <c r="D21" s="30"/>
      <c r="E21" s="3">
        <f>+(C21-C$7)/C$8</f>
        <v>0</v>
      </c>
      <c r="F21" s="3">
        <f>ROUND(2*E21,0)/2</f>
        <v>0</v>
      </c>
      <c r="G21" s="3">
        <f>+C21-(C$7+F21*C$8)</f>
        <v>0</v>
      </c>
      <c r="I21" s="3">
        <f>+G21</f>
        <v>0</v>
      </c>
      <c r="O21" s="3">
        <f ca="1">+C$11+C$12*$F21</f>
        <v>-2.6676531031228738E-3</v>
      </c>
      <c r="Q21" s="26">
        <f>+C21-15018.5</f>
        <v>33482.792999999998</v>
      </c>
    </row>
    <row r="22" spans="1:17" s="3" customFormat="1" ht="12.95" customHeight="1" x14ac:dyDescent="0.2">
      <c r="A22" s="23" t="s">
        <v>39</v>
      </c>
      <c r="B22" s="24" t="s">
        <v>40</v>
      </c>
      <c r="C22" s="25">
        <v>53994.614099999999</v>
      </c>
      <c r="D22" s="25">
        <v>1.4E-3</v>
      </c>
      <c r="E22" s="3">
        <f>+(C22-C$7)/C$8</f>
        <v>3147.9989341096384</v>
      </c>
      <c r="F22" s="3">
        <f>ROUND(2*E22,0)/2</f>
        <v>3148</v>
      </c>
      <c r="G22" s="3">
        <f>+C22-(C$7+F22*C$8)</f>
        <v>-1.8599999966681935E-3</v>
      </c>
      <c r="I22" s="3">
        <f>+G22</f>
        <v>-1.8599999966681935E-3</v>
      </c>
      <c r="O22" s="3">
        <f ca="1">+C$11+C$12*$F22</f>
        <v>3.7742934223691533E-3</v>
      </c>
      <c r="Q22" s="26">
        <f>+C22-15018.5</f>
        <v>38976.114099999999</v>
      </c>
    </row>
    <row r="23" spans="1:17" s="3" customFormat="1" ht="12.95" customHeight="1" x14ac:dyDescent="0.2">
      <c r="A23" s="27" t="s">
        <v>0</v>
      </c>
      <c r="B23" s="28" t="s">
        <v>40</v>
      </c>
      <c r="C23" s="29">
        <v>57985.487000000001</v>
      </c>
      <c r="D23" s="29">
        <v>4.0000000000000001E-3</v>
      </c>
      <c r="E23" s="3">
        <f>+(C23-C$7)/C$8</f>
        <v>5435.0059025111477</v>
      </c>
      <c r="F23" s="3">
        <f>ROUND(2*E23,0)/2</f>
        <v>5435</v>
      </c>
      <c r="G23" s="3">
        <f>+C23-(C$7+F23*C$8)</f>
        <v>1.0300000001734588E-2</v>
      </c>
      <c r="I23" s="3">
        <f>+G23</f>
        <v>1.0300000001734588E-2</v>
      </c>
      <c r="O23" s="3">
        <f ca="1">+C$11+C$12*$F23</f>
        <v>8.4543225531824532E-3</v>
      </c>
      <c r="Q23" s="26">
        <f>+C23-15018.5</f>
        <v>42966.987000000001</v>
      </c>
    </row>
    <row r="24" spans="1:17" s="3" customFormat="1" ht="12.95" customHeight="1" x14ac:dyDescent="0.2">
      <c r="A24" s="32" t="s">
        <v>43</v>
      </c>
      <c r="B24" s="33" t="s">
        <v>40</v>
      </c>
      <c r="C24" s="34">
        <v>60496.572999999858</v>
      </c>
      <c r="D24" s="32">
        <v>4.0000000000000001E-3</v>
      </c>
      <c r="E24" s="3">
        <f>+(C24-C$7)/C$8</f>
        <v>6874.0071747027887</v>
      </c>
      <c r="F24" s="3">
        <f>ROUND(2*E24,0)/2</f>
        <v>6874</v>
      </c>
      <c r="G24" s="3">
        <f>+C24-(C$7+F24*C$8)</f>
        <v>1.251999985834118E-2</v>
      </c>
      <c r="I24" s="3">
        <f>+G24</f>
        <v>1.251999985834118E-2</v>
      </c>
      <c r="O24" s="3">
        <f ca="1">+C$11+C$12*$F24</f>
        <v>1.139903699097884E-2</v>
      </c>
      <c r="Q24" s="26">
        <f>+C24-15018.5</f>
        <v>45478.072999999858</v>
      </c>
    </row>
    <row r="25" spans="1:17" s="3" customFormat="1" ht="12.95" customHeight="1" x14ac:dyDescent="0.2">
      <c r="C25" s="30"/>
      <c r="D25" s="30"/>
      <c r="Q25" s="26"/>
    </row>
    <row r="26" spans="1:17" s="3" customFormat="1" ht="12.95" customHeight="1" x14ac:dyDescent="0.2">
      <c r="C26" s="30"/>
      <c r="D26" s="30"/>
      <c r="Q26" s="26"/>
    </row>
    <row r="27" spans="1:17" s="3" customFormat="1" ht="12.95" customHeight="1" x14ac:dyDescent="0.2">
      <c r="C27" s="30"/>
      <c r="D27" s="30"/>
      <c r="Q27" s="26"/>
    </row>
    <row r="28" spans="1:17" s="3" customFormat="1" ht="12.95" customHeight="1" x14ac:dyDescent="0.2">
      <c r="C28" s="30"/>
      <c r="D28" s="30"/>
      <c r="Q28" s="26"/>
    </row>
    <row r="29" spans="1:17" x14ac:dyDescent="0.2">
      <c r="C29" s="2"/>
      <c r="D29" s="2"/>
      <c r="Q29" s="1"/>
    </row>
    <row r="30" spans="1:17" x14ac:dyDescent="0.2">
      <c r="C30" s="2"/>
      <c r="D30" s="2"/>
      <c r="Q30" s="1"/>
    </row>
    <row r="31" spans="1:17" x14ac:dyDescent="0.2">
      <c r="C31" s="2"/>
      <c r="D31" s="2"/>
      <c r="Q31" s="1"/>
    </row>
    <row r="32" spans="1:17" x14ac:dyDescent="0.2">
      <c r="C32" s="2"/>
      <c r="D32" s="2"/>
      <c r="Q32" s="1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Q27">
    <sortCondition ref="C21:C27"/>
  </sortState>
  <phoneticPr fontId="7" type="noConversion"/>
  <hyperlinks>
    <hyperlink ref="H62822" r:id="rId1" display="http://vsolj.cetus-net.org/bulletin.html" xr:uid="{00000000-0004-0000-0000-000000000000}"/>
    <hyperlink ref="H62815" r:id="rId2" display="https://www.aavso.org/ejaavso" xr:uid="{00000000-0004-0000-0000-000001000000}"/>
    <hyperlink ref="I62822" r:id="rId3" display="http://vsolj.cetus-net.org/bulletin.html" xr:uid="{00000000-0004-0000-0000-000002000000}"/>
    <hyperlink ref="AQ56473" r:id="rId4" display="http://cdsbib.u-strasbg.fr/cgi-bin/cdsbib?1990RMxAA..21..381G" xr:uid="{00000000-0004-0000-0000-000003000000}"/>
    <hyperlink ref="H62819" r:id="rId5" display="https://www.aavso.org/ejaavso" xr:uid="{00000000-0004-0000-0000-000004000000}"/>
    <hyperlink ref="AP3837" r:id="rId6" display="http://cdsbib.u-strasbg.fr/cgi-bin/cdsbib?1990RMxAA..21..381G" xr:uid="{00000000-0004-0000-0000-000005000000}"/>
    <hyperlink ref="AP3840" r:id="rId7" display="http://cdsbib.u-strasbg.fr/cgi-bin/cdsbib?1990RMxAA..21..381G" xr:uid="{00000000-0004-0000-0000-000006000000}"/>
    <hyperlink ref="AP3838" r:id="rId8" display="http://cdsbib.u-strasbg.fr/cgi-bin/cdsbib?1990RMxAA..21..381G" xr:uid="{00000000-0004-0000-0000-000007000000}"/>
    <hyperlink ref="AP3822" r:id="rId9" display="http://cdsbib.u-strasbg.fr/cgi-bin/cdsbib?1990RMxAA..21..381G" xr:uid="{00000000-0004-0000-0000-000008000000}"/>
    <hyperlink ref="AQ4051" r:id="rId10" display="http://cdsbib.u-strasbg.fr/cgi-bin/cdsbib?1990RMxAA..21..381G" xr:uid="{00000000-0004-0000-0000-000009000000}"/>
    <hyperlink ref="AQ4055" r:id="rId11" display="http://cdsbib.u-strasbg.fr/cgi-bin/cdsbib?1990RMxAA..21..381G" xr:uid="{00000000-0004-0000-0000-00000A000000}"/>
    <hyperlink ref="AQ63735" r:id="rId12" display="http://cdsbib.u-strasbg.fr/cgi-bin/cdsbib?1990RMxAA..21..381G" xr:uid="{00000000-0004-0000-0000-00000B000000}"/>
    <hyperlink ref="I943" r:id="rId13" display="http://vsolj.cetus-net.org/bulletin.html" xr:uid="{00000000-0004-0000-0000-00000C000000}"/>
    <hyperlink ref="H943" r:id="rId14" display="http://vsolj.cetus-net.org/bulletin.html" xr:uid="{00000000-0004-0000-0000-00000D000000}"/>
    <hyperlink ref="AQ64396" r:id="rId15" display="http://cdsbib.u-strasbg.fr/cgi-bin/cdsbib?1990RMxAA..21..381G" xr:uid="{00000000-0004-0000-0000-00000E000000}"/>
    <hyperlink ref="AQ64395" r:id="rId16" display="http://cdsbib.u-strasbg.fr/cgi-bin/cdsbib?1990RMxAA..21..381G" xr:uid="{00000000-0004-0000-0000-00000F000000}"/>
    <hyperlink ref="AP2113" r:id="rId17" display="http://cdsbib.u-strasbg.fr/cgi-bin/cdsbib?1990RMxAA..21..381G" xr:uid="{00000000-0004-0000-0000-000010000000}"/>
    <hyperlink ref="AP2131" r:id="rId18" display="http://cdsbib.u-strasbg.fr/cgi-bin/cdsbib?1990RMxAA..21..381G" xr:uid="{00000000-0004-0000-0000-000011000000}"/>
    <hyperlink ref="AP2132" r:id="rId19" display="http://cdsbib.u-strasbg.fr/cgi-bin/cdsbib?1990RMxAA..21..381G" xr:uid="{00000000-0004-0000-0000-000012000000}"/>
    <hyperlink ref="AP212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2025-01-08T06:09:46Z</dcterms:modified>
</cp:coreProperties>
</file>