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A1FFA57-C262-4B5A-A25D-67096B9AA1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9" i="1" l="1"/>
  <c r="F49" i="1" s="1"/>
  <c r="G49" i="1" s="1"/>
  <c r="K49" i="1" s="1"/>
  <c r="Q49" i="1"/>
  <c r="F14" i="1"/>
  <c r="F15" i="1" s="1"/>
  <c r="Q48" i="1"/>
  <c r="G11" i="1"/>
  <c r="F11" i="1"/>
  <c r="C17" i="1"/>
  <c r="C7" i="1"/>
  <c r="E48" i="1"/>
  <c r="F48" i="1"/>
  <c r="C8" i="1"/>
  <c r="E21" i="1"/>
  <c r="F21" i="1"/>
  <c r="G21" i="1"/>
  <c r="H21" i="1"/>
  <c r="E22" i="1"/>
  <c r="F22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9" i="1"/>
  <c r="F29" i="1"/>
  <c r="G29" i="1"/>
  <c r="I29" i="1"/>
  <c r="E30" i="1"/>
  <c r="F30" i="1"/>
  <c r="G30" i="1"/>
  <c r="I30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7" i="1"/>
  <c r="F37" i="1"/>
  <c r="G37" i="1"/>
  <c r="I37" i="1"/>
  <c r="E38" i="1"/>
  <c r="F38" i="1"/>
  <c r="G38" i="1"/>
  <c r="I38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J43" i="1"/>
  <c r="E44" i="1"/>
  <c r="F44" i="1"/>
  <c r="G44" i="1"/>
  <c r="J44" i="1"/>
  <c r="E45" i="1"/>
  <c r="F45" i="1"/>
  <c r="G45" i="1"/>
  <c r="J45" i="1"/>
  <c r="E46" i="1"/>
  <c r="F46" i="1"/>
  <c r="G46" i="1"/>
  <c r="K46" i="1"/>
  <c r="E47" i="1"/>
  <c r="F47" i="1"/>
  <c r="G47" i="1"/>
  <c r="Q46" i="1"/>
  <c r="K47" i="1"/>
  <c r="Q4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21" i="1"/>
  <c r="E39" i="1"/>
  <c r="F39" i="1"/>
  <c r="G39" i="1"/>
  <c r="I39" i="1"/>
  <c r="E31" i="1"/>
  <c r="F31" i="1"/>
  <c r="G31" i="1"/>
  <c r="I31" i="1"/>
  <c r="E23" i="1"/>
  <c r="F23" i="1"/>
  <c r="G23" i="1"/>
  <c r="I23" i="1"/>
  <c r="E36" i="1"/>
  <c r="F36" i="1"/>
  <c r="G36" i="1"/>
  <c r="I36" i="1"/>
  <c r="E28" i="1"/>
  <c r="F28" i="1"/>
  <c r="G28" i="1"/>
  <c r="I28" i="1"/>
  <c r="G22" i="1"/>
  <c r="G48" i="1"/>
  <c r="K48" i="1"/>
  <c r="I22" i="1"/>
  <c r="C12" i="1"/>
  <c r="C16" i="1" l="1"/>
  <c r="D18" i="1" s="1"/>
  <c r="C11" i="1"/>
  <c r="O49" i="1" l="1"/>
  <c r="O39" i="1"/>
  <c r="O35" i="1"/>
  <c r="O25" i="1"/>
  <c r="O33" i="1"/>
  <c r="O26" i="1"/>
  <c r="O30" i="1"/>
  <c r="O27" i="1"/>
  <c r="O28" i="1"/>
  <c r="O45" i="1"/>
  <c r="O42" i="1"/>
  <c r="O43" i="1"/>
  <c r="C15" i="1"/>
  <c r="O46" i="1"/>
  <c r="O36" i="1"/>
  <c r="O34" i="1"/>
  <c r="O41" i="1"/>
  <c r="O22" i="1"/>
  <c r="O32" i="1"/>
  <c r="O48" i="1"/>
  <c r="O47" i="1"/>
  <c r="O24" i="1"/>
  <c r="O38" i="1"/>
  <c r="O29" i="1"/>
  <c r="O21" i="1"/>
  <c r="O23" i="1"/>
  <c r="O37" i="1"/>
  <c r="O40" i="1"/>
  <c r="O44" i="1"/>
  <c r="O3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<sst xmlns="http://schemas.openxmlformats.org/spreadsheetml/2006/main" count="151" uniqueCount="76">
  <si>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</si>
  <si>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</si>
  <si>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</si>
  <si>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</si>
  <si>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</si>
  <si>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</si>
  <si>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</si>
  <si>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</si>
  <si>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</si>
  <si>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</si>
  <si>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</si>
  <si>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</si>
  <si>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</si>
  <si>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</si>
  <si>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</si>
  <si>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</si>
  <si>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</si>
  <si>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</si>
  <si>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</si>
  <si>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</si>
  <si>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</si>
  <si>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</si>
  <si>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</si>
  <si>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</si>
  <si>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</si>
  <si>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</si>
  <si>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</si>
  <si>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</si>
  <si>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</si>
  <si>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Bull...18</t>
  </si>
  <si>
    <t>B</t>
  </si>
  <si>
    <t>BBSAG Bull...20</t>
  </si>
  <si>
    <t>BBSAG Bull...31</t>
  </si>
  <si>
    <t>v</t>
  </si>
  <si>
    <t>BBSAG Bull.6</t>
  </si>
  <si>
    <t>BBSAG Bull.10</t>
  </si>
  <si>
    <t>BBSAG Bull.28</t>
  </si>
  <si>
    <t>BBSAG Bull.33</t>
  </si>
  <si>
    <t>BBSAG Bull.38</t>
  </si>
  <si>
    <t>BBSAG Bull.44</t>
  </si>
  <si>
    <t>BBSAG Bull.54</t>
  </si>
  <si>
    <t>BBSAG Bull.56</t>
  </si>
  <si>
    <t>BBSAG Bull.60</t>
  </si>
  <si>
    <t>BBSAG Bull.61</t>
  </si>
  <si>
    <t>BBSAG Bull.89</t>
  </si>
  <si>
    <t>BBSAG Bull.95</t>
  </si>
  <si>
    <t>BBSAG Bull.106</t>
  </si>
  <si>
    <t>BBSAG Bull.113</t>
  </si>
  <si>
    <t>BBSAG Bull.115</t>
  </si>
  <si>
    <t>Locher Kurt</t>
  </si>
  <si>
    <t>BBSAG Bull.118</t>
  </si>
  <si>
    <t>IBVS 5543</t>
  </si>
  <si>
    <t>I</t>
  </si>
  <si>
    <t>EA/SD</t>
  </si>
  <si>
    <t># of data points:</t>
  </si>
  <si>
    <t>XY Sgr / gsc 6264-2272</t>
  </si>
  <si>
    <t>IBVS 5438</t>
  </si>
  <si>
    <t>My time zone &gt;&gt;&gt;&gt;&gt;</t>
  </si>
  <si>
    <t>(PST=8, PDT=MDT=7, MDT=CST=6, etc.)</t>
  </si>
  <si>
    <t>JD today</t>
  </si>
  <si>
    <t>New Cycle</t>
  </si>
  <si>
    <t>Add cycle</t>
  </si>
  <si>
    <t>Old Cycle</t>
  </si>
  <si>
    <t>Start of linear fit &gt;&gt;&gt;&gt;&gt;&gt;&gt;&gt;&gt;&gt;&gt;&gt;&gt;&gt;&gt;&gt;&gt;&gt;&gt;&gt;&gt;</t>
  </si>
  <si>
    <t>IBVS 6007</t>
  </si>
  <si>
    <t>II</t>
  </si>
  <si>
    <t>Vis</t>
  </si>
  <si>
    <t>PE</t>
  </si>
  <si>
    <t>CCD</t>
  </si>
  <si>
    <t>JBAV 96</t>
  </si>
  <si>
    <t xml:space="preserve">Mag </t>
  </si>
  <si>
    <t>Next ToM-P</t>
  </si>
  <si>
    <t>Next ToM-S</t>
  </si>
  <si>
    <t>10.70-12.20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</si>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</sst>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22" fontId="19" fillId="0" borderId="1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Sgr - O-C Diagr.</a:t>
            </a:r>
          </a:p>
        </c:rich>
      </c:tx>
      <c:layout>
        <c:manualLayout>
          <c:xMode val="edge"/>
          <c:yMode val="edge"/>
          <c:x val="0.34710787184659769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76554716375"/>
          <c:y val="0.15627872735420265"/>
          <c:w val="0.81681920012099329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10086</c:v>
                </c:pt>
                <c:pt idx="2">
                  <c:v>10121</c:v>
                </c:pt>
                <c:pt idx="3">
                  <c:v>10472</c:v>
                </c:pt>
                <c:pt idx="4">
                  <c:v>10685</c:v>
                </c:pt>
                <c:pt idx="5">
                  <c:v>10821</c:v>
                </c:pt>
                <c:pt idx="6">
                  <c:v>11344</c:v>
                </c:pt>
                <c:pt idx="7">
                  <c:v>11348</c:v>
                </c:pt>
                <c:pt idx="8">
                  <c:v>11349</c:v>
                </c:pt>
                <c:pt idx="9">
                  <c:v>11524</c:v>
                </c:pt>
                <c:pt idx="10">
                  <c:v>11735</c:v>
                </c:pt>
                <c:pt idx="11">
                  <c:v>11738</c:v>
                </c:pt>
                <c:pt idx="12">
                  <c:v>11739</c:v>
                </c:pt>
                <c:pt idx="13">
                  <c:v>11913</c:v>
                </c:pt>
                <c:pt idx="14">
                  <c:v>11915</c:v>
                </c:pt>
                <c:pt idx="15">
                  <c:v>12224</c:v>
                </c:pt>
                <c:pt idx="16">
                  <c:v>12265</c:v>
                </c:pt>
                <c:pt idx="17">
                  <c:v>12399</c:v>
                </c:pt>
                <c:pt idx="18">
                  <c:v>12436</c:v>
                </c:pt>
                <c:pt idx="19">
                  <c:v>13528</c:v>
                </c:pt>
                <c:pt idx="20">
                  <c:v>13882</c:v>
                </c:pt>
                <c:pt idx="21">
                  <c:v>14581</c:v>
                </c:pt>
                <c:pt idx="22">
                  <c:v>15007</c:v>
                </c:pt>
                <c:pt idx="23">
                  <c:v>15140</c:v>
                </c:pt>
                <c:pt idx="24">
                  <c:v>15357</c:v>
                </c:pt>
                <c:pt idx="25">
                  <c:v>16233</c:v>
                </c:pt>
                <c:pt idx="26">
                  <c:v>16370</c:v>
                </c:pt>
                <c:pt idx="27">
                  <c:v>17337.5</c:v>
                </c:pt>
                <c:pt idx="28">
                  <c:v>19624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9C-4AF1-B27A-B3FB8113737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2">
                    <c:v>4.0000000000000001E-3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3.0000000000000001E-3</c:v>
                  </c:pt>
                  <c:pt idx="26">
                    <c:v>4.0000000000000001E-3</c:v>
                  </c:pt>
                  <c:pt idx="27">
                    <c:v>8.0000000000000007E-5</c:v>
                  </c:pt>
                  <c:pt idx="28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2">
                    <c:v>4.0000000000000001E-3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3.0000000000000001E-3</c:v>
                  </c:pt>
                  <c:pt idx="26">
                    <c:v>4.0000000000000001E-3</c:v>
                  </c:pt>
                  <c:pt idx="27">
                    <c:v>8.0000000000000007E-5</c:v>
                  </c:pt>
                  <c:pt idx="2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10086</c:v>
                </c:pt>
                <c:pt idx="2">
                  <c:v>10121</c:v>
                </c:pt>
                <c:pt idx="3">
                  <c:v>10472</c:v>
                </c:pt>
                <c:pt idx="4">
                  <c:v>10685</c:v>
                </c:pt>
                <c:pt idx="5">
                  <c:v>10821</c:v>
                </c:pt>
                <c:pt idx="6">
                  <c:v>11344</c:v>
                </c:pt>
                <c:pt idx="7">
                  <c:v>11348</c:v>
                </c:pt>
                <c:pt idx="8">
                  <c:v>11349</c:v>
                </c:pt>
                <c:pt idx="9">
                  <c:v>11524</c:v>
                </c:pt>
                <c:pt idx="10">
                  <c:v>11735</c:v>
                </c:pt>
                <c:pt idx="11">
                  <c:v>11738</c:v>
                </c:pt>
                <c:pt idx="12">
                  <c:v>11739</c:v>
                </c:pt>
                <c:pt idx="13">
                  <c:v>11913</c:v>
                </c:pt>
                <c:pt idx="14">
                  <c:v>11915</c:v>
                </c:pt>
                <c:pt idx="15">
                  <c:v>12224</c:v>
                </c:pt>
                <c:pt idx="16">
                  <c:v>12265</c:v>
                </c:pt>
                <c:pt idx="17">
                  <c:v>12399</c:v>
                </c:pt>
                <c:pt idx="18">
                  <c:v>12436</c:v>
                </c:pt>
                <c:pt idx="19">
                  <c:v>13528</c:v>
                </c:pt>
                <c:pt idx="20">
                  <c:v>13882</c:v>
                </c:pt>
                <c:pt idx="21">
                  <c:v>14581</c:v>
                </c:pt>
                <c:pt idx="22">
                  <c:v>15007</c:v>
                </c:pt>
                <c:pt idx="23">
                  <c:v>15140</c:v>
                </c:pt>
                <c:pt idx="24">
                  <c:v>15357</c:v>
                </c:pt>
                <c:pt idx="25">
                  <c:v>16233</c:v>
                </c:pt>
                <c:pt idx="26">
                  <c:v>16370</c:v>
                </c:pt>
                <c:pt idx="27">
                  <c:v>17337.5</c:v>
                </c:pt>
                <c:pt idx="28">
                  <c:v>19624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-6.3349999982165173E-3</c:v>
                </c:pt>
                <c:pt idx="2">
                  <c:v>7.3775000055320561E-3</c:v>
                </c:pt>
                <c:pt idx="3">
                  <c:v>2.3580000000947621E-2</c:v>
                </c:pt>
                <c:pt idx="4">
                  <c:v>-7.9124999974737875E-3</c:v>
                </c:pt>
                <c:pt idx="5">
                  <c:v>2.0627500001864973E-2</c:v>
                </c:pt>
                <c:pt idx="6">
                  <c:v>2.9159999998228159E-2</c:v>
                </c:pt>
                <c:pt idx="7">
                  <c:v>1.0470000001078006E-2</c:v>
                </c:pt>
                <c:pt idx="8">
                  <c:v>1.8547499996202532E-2</c:v>
                </c:pt>
                <c:pt idx="9">
                  <c:v>1.5110000000277068E-2</c:v>
                </c:pt>
                <c:pt idx="10">
                  <c:v>1.4462500002991874E-2</c:v>
                </c:pt>
                <c:pt idx="11">
                  <c:v>-2.3050000017974526E-3</c:v>
                </c:pt>
                <c:pt idx="12">
                  <c:v>-2.2275000010267831E-3</c:v>
                </c:pt>
                <c:pt idx="13">
                  <c:v>9.2575000016950071E-3</c:v>
                </c:pt>
                <c:pt idx="14">
                  <c:v>5.4125000024214387E-3</c:v>
                </c:pt>
                <c:pt idx="15">
                  <c:v>5.3599999955622479E-3</c:v>
                </c:pt>
                <c:pt idx="16">
                  <c:v>-4.4625000009546056E-3</c:v>
                </c:pt>
                <c:pt idx="17">
                  <c:v>-1.0077500002807938E-2</c:v>
                </c:pt>
                <c:pt idx="18">
                  <c:v>-6.2100000068312511E-3</c:v>
                </c:pt>
                <c:pt idx="19">
                  <c:v>-3.7580000003799796E-2</c:v>
                </c:pt>
                <c:pt idx="20">
                  <c:v>-2.6144999996176921E-2</c:v>
                </c:pt>
                <c:pt idx="21">
                  <c:v>2.0275000060792081E-3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9C-4AF1-B27A-B3FB8113737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10086</c:v>
                </c:pt>
                <c:pt idx="2">
                  <c:v>10121</c:v>
                </c:pt>
                <c:pt idx="3">
                  <c:v>10472</c:v>
                </c:pt>
                <c:pt idx="4">
                  <c:v>10685</c:v>
                </c:pt>
                <c:pt idx="5">
                  <c:v>10821</c:v>
                </c:pt>
                <c:pt idx="6">
                  <c:v>11344</c:v>
                </c:pt>
                <c:pt idx="7">
                  <c:v>11348</c:v>
                </c:pt>
                <c:pt idx="8">
                  <c:v>11349</c:v>
                </c:pt>
                <c:pt idx="9">
                  <c:v>11524</c:v>
                </c:pt>
                <c:pt idx="10">
                  <c:v>11735</c:v>
                </c:pt>
                <c:pt idx="11">
                  <c:v>11738</c:v>
                </c:pt>
                <c:pt idx="12">
                  <c:v>11739</c:v>
                </c:pt>
                <c:pt idx="13">
                  <c:v>11913</c:v>
                </c:pt>
                <c:pt idx="14">
                  <c:v>11915</c:v>
                </c:pt>
                <c:pt idx="15">
                  <c:v>12224</c:v>
                </c:pt>
                <c:pt idx="16">
                  <c:v>12265</c:v>
                </c:pt>
                <c:pt idx="17">
                  <c:v>12399</c:v>
                </c:pt>
                <c:pt idx="18">
                  <c:v>12436</c:v>
                </c:pt>
                <c:pt idx="19">
                  <c:v>13528</c:v>
                </c:pt>
                <c:pt idx="20">
                  <c:v>13882</c:v>
                </c:pt>
                <c:pt idx="21">
                  <c:v>14581</c:v>
                </c:pt>
                <c:pt idx="22">
                  <c:v>15007</c:v>
                </c:pt>
                <c:pt idx="23">
                  <c:v>15140</c:v>
                </c:pt>
                <c:pt idx="24">
                  <c:v>15357</c:v>
                </c:pt>
                <c:pt idx="25">
                  <c:v>16233</c:v>
                </c:pt>
                <c:pt idx="26">
                  <c:v>16370</c:v>
                </c:pt>
                <c:pt idx="27">
                  <c:v>17337.5</c:v>
                </c:pt>
                <c:pt idx="28">
                  <c:v>19624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2">
                  <c:v>8.0425000051036477E-3</c:v>
                </c:pt>
                <c:pt idx="23">
                  <c:v>2.3500000024796464E-3</c:v>
                </c:pt>
                <c:pt idx="24">
                  <c:v>1.2167500004579779E-2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9C-4AF1-B27A-B3FB8113737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2">
                    <c:v>4.0000000000000001E-3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3.0000000000000001E-3</c:v>
                  </c:pt>
                  <c:pt idx="26">
                    <c:v>4.0000000000000001E-3</c:v>
                  </c:pt>
                  <c:pt idx="27">
                    <c:v>8.0000000000000007E-5</c:v>
                  </c:pt>
                  <c:pt idx="28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2">
                    <c:v>4.0000000000000001E-3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3.0000000000000001E-3</c:v>
                  </c:pt>
                  <c:pt idx="26">
                    <c:v>4.0000000000000001E-3</c:v>
                  </c:pt>
                  <c:pt idx="27">
                    <c:v>8.0000000000000007E-5</c:v>
                  </c:pt>
                  <c:pt idx="2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10086</c:v>
                </c:pt>
                <c:pt idx="2">
                  <c:v>10121</c:v>
                </c:pt>
                <c:pt idx="3">
                  <c:v>10472</c:v>
                </c:pt>
                <c:pt idx="4">
                  <c:v>10685</c:v>
                </c:pt>
                <c:pt idx="5">
                  <c:v>10821</c:v>
                </c:pt>
                <c:pt idx="6">
                  <c:v>11344</c:v>
                </c:pt>
                <c:pt idx="7">
                  <c:v>11348</c:v>
                </c:pt>
                <c:pt idx="8">
                  <c:v>11349</c:v>
                </c:pt>
                <c:pt idx="9">
                  <c:v>11524</c:v>
                </c:pt>
                <c:pt idx="10">
                  <c:v>11735</c:v>
                </c:pt>
                <c:pt idx="11">
                  <c:v>11738</c:v>
                </c:pt>
                <c:pt idx="12">
                  <c:v>11739</c:v>
                </c:pt>
                <c:pt idx="13">
                  <c:v>11913</c:v>
                </c:pt>
                <c:pt idx="14">
                  <c:v>11915</c:v>
                </c:pt>
                <c:pt idx="15">
                  <c:v>12224</c:v>
                </c:pt>
                <c:pt idx="16">
                  <c:v>12265</c:v>
                </c:pt>
                <c:pt idx="17">
                  <c:v>12399</c:v>
                </c:pt>
                <c:pt idx="18">
                  <c:v>12436</c:v>
                </c:pt>
                <c:pt idx="19">
                  <c:v>13528</c:v>
                </c:pt>
                <c:pt idx="20">
                  <c:v>13882</c:v>
                </c:pt>
                <c:pt idx="21">
                  <c:v>14581</c:v>
                </c:pt>
                <c:pt idx="22">
                  <c:v>15007</c:v>
                </c:pt>
                <c:pt idx="23">
                  <c:v>15140</c:v>
                </c:pt>
                <c:pt idx="24">
                  <c:v>15357</c:v>
                </c:pt>
                <c:pt idx="25">
                  <c:v>16233</c:v>
                </c:pt>
                <c:pt idx="26">
                  <c:v>16370</c:v>
                </c:pt>
                <c:pt idx="27">
                  <c:v>17337.5</c:v>
                </c:pt>
                <c:pt idx="28">
                  <c:v>19624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5">
                  <c:v>1.9057500001508743E-2</c:v>
                </c:pt>
                <c:pt idx="26">
                  <c:v>-3.2500000088475645E-4</c:v>
                </c:pt>
                <c:pt idx="27">
                  <c:v>3.2625000312691554E-4</c:v>
                </c:pt>
                <c:pt idx="28">
                  <c:v>1.0859999849344604E-2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9C-4AF1-B27A-B3FB8113737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2">
                    <c:v>4.0000000000000001E-3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3.0000000000000001E-3</c:v>
                  </c:pt>
                  <c:pt idx="26">
                    <c:v>4.0000000000000001E-3</c:v>
                  </c:pt>
                  <c:pt idx="27">
                    <c:v>8.0000000000000007E-5</c:v>
                  </c:pt>
                  <c:pt idx="28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2">
                    <c:v>4.0000000000000001E-3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3.0000000000000001E-3</c:v>
                  </c:pt>
                  <c:pt idx="26">
                    <c:v>4.0000000000000001E-3</c:v>
                  </c:pt>
                  <c:pt idx="27">
                    <c:v>8.0000000000000007E-5</c:v>
                  </c:pt>
                  <c:pt idx="2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10086</c:v>
                </c:pt>
                <c:pt idx="2">
                  <c:v>10121</c:v>
                </c:pt>
                <c:pt idx="3">
                  <c:v>10472</c:v>
                </c:pt>
                <c:pt idx="4">
                  <c:v>10685</c:v>
                </c:pt>
                <c:pt idx="5">
                  <c:v>10821</c:v>
                </c:pt>
                <c:pt idx="6">
                  <c:v>11344</c:v>
                </c:pt>
                <c:pt idx="7">
                  <c:v>11348</c:v>
                </c:pt>
                <c:pt idx="8">
                  <c:v>11349</c:v>
                </c:pt>
                <c:pt idx="9">
                  <c:v>11524</c:v>
                </c:pt>
                <c:pt idx="10">
                  <c:v>11735</c:v>
                </c:pt>
                <c:pt idx="11">
                  <c:v>11738</c:v>
                </c:pt>
                <c:pt idx="12">
                  <c:v>11739</c:v>
                </c:pt>
                <c:pt idx="13">
                  <c:v>11913</c:v>
                </c:pt>
                <c:pt idx="14">
                  <c:v>11915</c:v>
                </c:pt>
                <c:pt idx="15">
                  <c:v>12224</c:v>
                </c:pt>
                <c:pt idx="16">
                  <c:v>12265</c:v>
                </c:pt>
                <c:pt idx="17">
                  <c:v>12399</c:v>
                </c:pt>
                <c:pt idx="18">
                  <c:v>12436</c:v>
                </c:pt>
                <c:pt idx="19">
                  <c:v>13528</c:v>
                </c:pt>
                <c:pt idx="20">
                  <c:v>13882</c:v>
                </c:pt>
                <c:pt idx="21">
                  <c:v>14581</c:v>
                </c:pt>
                <c:pt idx="22">
                  <c:v>15007</c:v>
                </c:pt>
                <c:pt idx="23">
                  <c:v>15140</c:v>
                </c:pt>
                <c:pt idx="24">
                  <c:v>15357</c:v>
                </c:pt>
                <c:pt idx="25">
                  <c:v>16233</c:v>
                </c:pt>
                <c:pt idx="26">
                  <c:v>16370</c:v>
                </c:pt>
                <c:pt idx="27">
                  <c:v>17337.5</c:v>
                </c:pt>
                <c:pt idx="28">
                  <c:v>19624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9C-4AF1-B27A-B3FB8113737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2">
                    <c:v>4.0000000000000001E-3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3.0000000000000001E-3</c:v>
                  </c:pt>
                  <c:pt idx="26">
                    <c:v>4.0000000000000001E-3</c:v>
                  </c:pt>
                  <c:pt idx="27">
                    <c:v>8.0000000000000007E-5</c:v>
                  </c:pt>
                  <c:pt idx="28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2">
                    <c:v>4.0000000000000001E-3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3.0000000000000001E-3</c:v>
                  </c:pt>
                  <c:pt idx="26">
                    <c:v>4.0000000000000001E-3</c:v>
                  </c:pt>
                  <c:pt idx="27">
                    <c:v>8.0000000000000007E-5</c:v>
                  </c:pt>
                  <c:pt idx="2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10086</c:v>
                </c:pt>
                <c:pt idx="2">
                  <c:v>10121</c:v>
                </c:pt>
                <c:pt idx="3">
                  <c:v>10472</c:v>
                </c:pt>
                <c:pt idx="4">
                  <c:v>10685</c:v>
                </c:pt>
                <c:pt idx="5">
                  <c:v>10821</c:v>
                </c:pt>
                <c:pt idx="6">
                  <c:v>11344</c:v>
                </c:pt>
                <c:pt idx="7">
                  <c:v>11348</c:v>
                </c:pt>
                <c:pt idx="8">
                  <c:v>11349</c:v>
                </c:pt>
                <c:pt idx="9">
                  <c:v>11524</c:v>
                </c:pt>
                <c:pt idx="10">
                  <c:v>11735</c:v>
                </c:pt>
                <c:pt idx="11">
                  <c:v>11738</c:v>
                </c:pt>
                <c:pt idx="12">
                  <c:v>11739</c:v>
                </c:pt>
                <c:pt idx="13">
                  <c:v>11913</c:v>
                </c:pt>
                <c:pt idx="14">
                  <c:v>11915</c:v>
                </c:pt>
                <c:pt idx="15">
                  <c:v>12224</c:v>
                </c:pt>
                <c:pt idx="16">
                  <c:v>12265</c:v>
                </c:pt>
                <c:pt idx="17">
                  <c:v>12399</c:v>
                </c:pt>
                <c:pt idx="18">
                  <c:v>12436</c:v>
                </c:pt>
                <c:pt idx="19">
                  <c:v>13528</c:v>
                </c:pt>
                <c:pt idx="20">
                  <c:v>13882</c:v>
                </c:pt>
                <c:pt idx="21">
                  <c:v>14581</c:v>
                </c:pt>
                <c:pt idx="22">
                  <c:v>15007</c:v>
                </c:pt>
                <c:pt idx="23">
                  <c:v>15140</c:v>
                </c:pt>
                <c:pt idx="24">
                  <c:v>15357</c:v>
                </c:pt>
                <c:pt idx="25">
                  <c:v>16233</c:v>
                </c:pt>
                <c:pt idx="26">
                  <c:v>16370</c:v>
                </c:pt>
                <c:pt idx="27">
                  <c:v>17337.5</c:v>
                </c:pt>
                <c:pt idx="28">
                  <c:v>19624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9C-4AF1-B27A-B3FB8113737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2">
                    <c:v>4.0000000000000001E-3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3.0000000000000001E-3</c:v>
                  </c:pt>
                  <c:pt idx="26">
                    <c:v>4.0000000000000001E-3</c:v>
                  </c:pt>
                  <c:pt idx="27">
                    <c:v>8.0000000000000007E-5</c:v>
                  </c:pt>
                  <c:pt idx="28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2">
                    <c:v>4.0000000000000001E-3</c:v>
                  </c:pt>
                  <c:pt idx="23">
                    <c:v>8.9999999999999993E-3</c:v>
                  </c:pt>
                  <c:pt idx="24">
                    <c:v>5.0000000000000001E-3</c:v>
                  </c:pt>
                  <c:pt idx="25">
                    <c:v>3.0000000000000001E-3</c:v>
                  </c:pt>
                  <c:pt idx="26">
                    <c:v>4.0000000000000001E-3</c:v>
                  </c:pt>
                  <c:pt idx="27">
                    <c:v>8.0000000000000007E-5</c:v>
                  </c:pt>
                  <c:pt idx="2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10086</c:v>
                </c:pt>
                <c:pt idx="2">
                  <c:v>10121</c:v>
                </c:pt>
                <c:pt idx="3">
                  <c:v>10472</c:v>
                </c:pt>
                <c:pt idx="4">
                  <c:v>10685</c:v>
                </c:pt>
                <c:pt idx="5">
                  <c:v>10821</c:v>
                </c:pt>
                <c:pt idx="6">
                  <c:v>11344</c:v>
                </c:pt>
                <c:pt idx="7">
                  <c:v>11348</c:v>
                </c:pt>
                <c:pt idx="8">
                  <c:v>11349</c:v>
                </c:pt>
                <c:pt idx="9">
                  <c:v>11524</c:v>
                </c:pt>
                <c:pt idx="10">
                  <c:v>11735</c:v>
                </c:pt>
                <c:pt idx="11">
                  <c:v>11738</c:v>
                </c:pt>
                <c:pt idx="12">
                  <c:v>11739</c:v>
                </c:pt>
                <c:pt idx="13">
                  <c:v>11913</c:v>
                </c:pt>
                <c:pt idx="14">
                  <c:v>11915</c:v>
                </c:pt>
                <c:pt idx="15">
                  <c:v>12224</c:v>
                </c:pt>
                <c:pt idx="16">
                  <c:v>12265</c:v>
                </c:pt>
                <c:pt idx="17">
                  <c:v>12399</c:v>
                </c:pt>
                <c:pt idx="18">
                  <c:v>12436</c:v>
                </c:pt>
                <c:pt idx="19">
                  <c:v>13528</c:v>
                </c:pt>
                <c:pt idx="20">
                  <c:v>13882</c:v>
                </c:pt>
                <c:pt idx="21">
                  <c:v>14581</c:v>
                </c:pt>
                <c:pt idx="22">
                  <c:v>15007</c:v>
                </c:pt>
                <c:pt idx="23">
                  <c:v>15140</c:v>
                </c:pt>
                <c:pt idx="24">
                  <c:v>15357</c:v>
                </c:pt>
                <c:pt idx="25">
                  <c:v>16233</c:v>
                </c:pt>
                <c:pt idx="26">
                  <c:v>16370</c:v>
                </c:pt>
                <c:pt idx="27">
                  <c:v>17337.5</c:v>
                </c:pt>
                <c:pt idx="28">
                  <c:v>19624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9C-4AF1-B27A-B3FB8113737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10086</c:v>
                </c:pt>
                <c:pt idx="2">
                  <c:v>10121</c:v>
                </c:pt>
                <c:pt idx="3">
                  <c:v>10472</c:v>
                </c:pt>
                <c:pt idx="4">
                  <c:v>10685</c:v>
                </c:pt>
                <c:pt idx="5">
                  <c:v>10821</c:v>
                </c:pt>
                <c:pt idx="6">
                  <c:v>11344</c:v>
                </c:pt>
                <c:pt idx="7">
                  <c:v>11348</c:v>
                </c:pt>
                <c:pt idx="8">
                  <c:v>11349</c:v>
                </c:pt>
                <c:pt idx="9">
                  <c:v>11524</c:v>
                </c:pt>
                <c:pt idx="10">
                  <c:v>11735</c:v>
                </c:pt>
                <c:pt idx="11">
                  <c:v>11738</c:v>
                </c:pt>
                <c:pt idx="12">
                  <c:v>11739</c:v>
                </c:pt>
                <c:pt idx="13">
                  <c:v>11913</c:v>
                </c:pt>
                <c:pt idx="14">
                  <c:v>11915</c:v>
                </c:pt>
                <c:pt idx="15">
                  <c:v>12224</c:v>
                </c:pt>
                <c:pt idx="16">
                  <c:v>12265</c:v>
                </c:pt>
                <c:pt idx="17">
                  <c:v>12399</c:v>
                </c:pt>
                <c:pt idx="18">
                  <c:v>12436</c:v>
                </c:pt>
                <c:pt idx="19">
                  <c:v>13528</c:v>
                </c:pt>
                <c:pt idx="20">
                  <c:v>13882</c:v>
                </c:pt>
                <c:pt idx="21">
                  <c:v>14581</c:v>
                </c:pt>
                <c:pt idx="22">
                  <c:v>15007</c:v>
                </c:pt>
                <c:pt idx="23">
                  <c:v>15140</c:v>
                </c:pt>
                <c:pt idx="24">
                  <c:v>15357</c:v>
                </c:pt>
                <c:pt idx="25">
                  <c:v>16233</c:v>
                </c:pt>
                <c:pt idx="26">
                  <c:v>16370</c:v>
                </c:pt>
                <c:pt idx="27">
                  <c:v>17337.5</c:v>
                </c:pt>
                <c:pt idx="28">
                  <c:v>19624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5.0223486974953204E-3</c:v>
                </c:pt>
                <c:pt idx="1">
                  <c:v>4.0494490675776077E-3</c:v>
                </c:pt>
                <c:pt idx="2">
                  <c:v>4.0460729534543558E-3</c:v>
                </c:pt>
                <c:pt idx="3">
                  <c:v>4.0122153518183136E-3</c:v>
                </c:pt>
                <c:pt idx="4">
                  <c:v>3.9916692858682368E-3</c:v>
                </c:pt>
                <c:pt idx="5">
                  <c:v>3.9785506709893153E-3</c:v>
                </c:pt>
                <c:pt idx="6">
                  <c:v>3.9281018799475773E-3</c:v>
                </c:pt>
                <c:pt idx="7">
                  <c:v>3.9277160383334921E-3</c:v>
                </c:pt>
                <c:pt idx="8">
                  <c:v>3.9276195779299698E-3</c:v>
                </c:pt>
                <c:pt idx="9">
                  <c:v>3.9107390073137103E-3</c:v>
                </c:pt>
                <c:pt idx="10">
                  <c:v>3.8903858621706765E-3</c:v>
                </c:pt>
                <c:pt idx="11">
                  <c:v>3.890096480960112E-3</c:v>
                </c:pt>
                <c:pt idx="12">
                  <c:v>3.8900000205565905E-3</c:v>
                </c:pt>
                <c:pt idx="13">
                  <c:v>3.8732159103438517E-3</c:v>
                </c:pt>
                <c:pt idx="14">
                  <c:v>3.8730229895368087E-3</c:v>
                </c:pt>
                <c:pt idx="15">
                  <c:v>3.8432167248486698E-3</c:v>
                </c:pt>
                <c:pt idx="16">
                  <c:v>3.8392618483042889E-3</c:v>
                </c:pt>
                <c:pt idx="17">
                  <c:v>3.8263361542324095E-3</c:v>
                </c:pt>
                <c:pt idx="18">
                  <c:v>3.8227671193021145E-3</c:v>
                </c:pt>
                <c:pt idx="19">
                  <c:v>3.7174323586566509E-3</c:v>
                </c:pt>
                <c:pt idx="20">
                  <c:v>3.6832853758100451E-3</c:v>
                </c:pt>
                <c:pt idx="21">
                  <c:v>3.6158595537485261E-3</c:v>
                </c:pt>
                <c:pt idx="22">
                  <c:v>3.5747674218483726E-3</c:v>
                </c:pt>
                <c:pt idx="23">
                  <c:v>3.5619381881800147E-3</c:v>
                </c:pt>
                <c:pt idx="24">
                  <c:v>3.5410062806158524E-3</c:v>
                </c:pt>
                <c:pt idx="25">
                  <c:v>3.45650696713103E-3</c:v>
                </c:pt>
                <c:pt idx="26">
                  <c:v>3.4432918918485865E-3</c:v>
                </c:pt>
                <c:pt idx="27">
                  <c:v>3.3499664514415484E-3</c:v>
                </c:pt>
                <c:pt idx="28">
                  <c:v>3.1294097387896693E-3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9C-4AF1-B27A-B3FB8113737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10086</c:v>
                </c:pt>
                <c:pt idx="2">
                  <c:v>10121</c:v>
                </c:pt>
                <c:pt idx="3">
                  <c:v>10472</c:v>
                </c:pt>
                <c:pt idx="4">
                  <c:v>10685</c:v>
                </c:pt>
                <c:pt idx="5">
                  <c:v>10821</c:v>
                </c:pt>
                <c:pt idx="6">
                  <c:v>11344</c:v>
                </c:pt>
                <c:pt idx="7">
                  <c:v>11348</c:v>
                </c:pt>
                <c:pt idx="8">
                  <c:v>11349</c:v>
                </c:pt>
                <c:pt idx="9">
                  <c:v>11524</c:v>
                </c:pt>
                <c:pt idx="10">
                  <c:v>11735</c:v>
                </c:pt>
                <c:pt idx="11">
                  <c:v>11738</c:v>
                </c:pt>
                <c:pt idx="12">
                  <c:v>11739</c:v>
                </c:pt>
                <c:pt idx="13">
                  <c:v>11913</c:v>
                </c:pt>
                <c:pt idx="14">
                  <c:v>11915</c:v>
                </c:pt>
                <c:pt idx="15">
                  <c:v>12224</c:v>
                </c:pt>
                <c:pt idx="16">
                  <c:v>12265</c:v>
                </c:pt>
                <c:pt idx="17">
                  <c:v>12399</c:v>
                </c:pt>
                <c:pt idx="18">
                  <c:v>12436</c:v>
                </c:pt>
                <c:pt idx="19">
                  <c:v>13528</c:v>
                </c:pt>
                <c:pt idx="20">
                  <c:v>13882</c:v>
                </c:pt>
                <c:pt idx="21">
                  <c:v>14581</c:v>
                </c:pt>
                <c:pt idx="22">
                  <c:v>15007</c:v>
                </c:pt>
                <c:pt idx="23">
                  <c:v>15140</c:v>
                </c:pt>
                <c:pt idx="24">
                  <c:v>15357</c:v>
                </c:pt>
                <c:pt idx="25">
                  <c:v>16233</c:v>
                </c:pt>
                <c:pt idx="26">
                  <c:v>16370</c:v>
                </c:pt>
                <c:pt idx="27">
                  <c:v>17337.5</c:v>
                </c:pt>
                <c:pt idx="28">
                  <c:v>19624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9F-4061-A5A1-2A0920587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563856"/>
        <c:axId val="1"/>
      </c:scatterChart>
      <c:valAx>
        <c:axId val="77556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033370828646421E-2"/>
              <c:y val="0.37541514627744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56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975600272188196"/>
          <c:w val="0.67458403833974534"/>
          <c:h val="5.7450227258178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0</xdr:row>
      <xdr:rowOff>0</xdr:rowOff>
    </xdr:from>
    <xdr:to>
      <xdr:col>19</xdr:col>
      <xdr:colOff>428624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FEB7F3C-8941-2E56-8D81-53AA83AE7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9"/>
  <sheetViews>
    <sheetView tabSelected="1" workbookViewId="0">
      <pane xSplit="14" ySplit="22" topLeftCell="O31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71093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11" customFormat="1" ht="20.25" x14ac:dyDescent="0.2">
      <c r="A1" s="31" t="s">
        <v>55</v>
      </c>
    </row>
    <row r="2" spans="1:7" s="11" customFormat="1" ht="12.95" customHeight="1" x14ac:dyDescent="0.2">
      <c r="A2" s="11" t="s">
        <v>24</v>
      </c>
      <c r="B2" s="12" t="s">
        <v>53</v>
      </c>
    </row>
    <row r="3" spans="1:7" s="11" customFormat="1" ht="12.95" customHeight="1" thickBot="1" x14ac:dyDescent="0.25"/>
    <row r="4" spans="1:7" s="11" customFormat="1" ht="12.95" customHeight="1" thickTop="1" thickBot="1" x14ac:dyDescent="0.25">
      <c r="A4" s="13" t="s">
        <v>0</v>
      </c>
      <c r="C4" s="14">
        <v>19979.373</v>
      </c>
      <c r="D4" s="15">
        <v>2.0229225</v>
      </c>
    </row>
    <row r="5" spans="1:7" s="11" customFormat="1" ht="12.95" customHeight="1" thickTop="1" x14ac:dyDescent="0.2"/>
    <row r="6" spans="1:7" s="11" customFormat="1" ht="12.95" customHeight="1" x14ac:dyDescent="0.2">
      <c r="A6" s="13" t="s">
        <v>1</v>
      </c>
    </row>
    <row r="7" spans="1:7" s="11" customFormat="1" ht="12.95" customHeight="1" x14ac:dyDescent="0.2">
      <c r="A7" s="11" t="s">
        <v>2</v>
      </c>
      <c r="C7" s="11">
        <f>+C4</f>
        <v>19979.373</v>
      </c>
      <c r="D7" s="45" t="s">
        <v>74</v>
      </c>
    </row>
    <row r="8" spans="1:7" s="11" customFormat="1" ht="12.95" customHeight="1" x14ac:dyDescent="0.2">
      <c r="A8" s="11" t="s">
        <v>3</v>
      </c>
      <c r="C8" s="11">
        <f>+D4</f>
        <v>2.0229225</v>
      </c>
      <c r="D8" s="45" t="s">
        <v>74</v>
      </c>
    </row>
    <row r="9" spans="1:7" s="11" customFormat="1" ht="12.95" customHeight="1" x14ac:dyDescent="0.2">
      <c r="A9" s="16" t="s">
        <v>57</v>
      </c>
      <c r="C9" s="17">
        <v>-9.5</v>
      </c>
      <c r="D9" s="11" t="s">
        <v>58</v>
      </c>
    </row>
    <row r="10" spans="1:7" s="11" customFormat="1" ht="12.95" customHeight="1" thickBot="1" x14ac:dyDescent="0.25">
      <c r="C10" s="18" t="s">
        <v>20</v>
      </c>
      <c r="D10" s="18" t="s">
        <v>21</v>
      </c>
    </row>
    <row r="11" spans="1:7" s="11" customFormat="1" ht="12.95" customHeight="1" x14ac:dyDescent="0.2">
      <c r="A11" s="11" t="s">
        <v>16</v>
      </c>
      <c r="C11" s="19">
        <f ca="1">INTERCEPT(INDIRECT($G$11):G992,INDIRECT($F$11):F992)</f>
        <v>5.0223486974953204E-3</v>
      </c>
      <c r="D11" s="20"/>
      <c r="F11" s="21" t="str">
        <f>"F"&amp;E19</f>
        <v>F21</v>
      </c>
      <c r="G11" s="19" t="str">
        <f>"G"&amp;E19</f>
        <v>G21</v>
      </c>
    </row>
    <row r="12" spans="1:7" s="11" customFormat="1" ht="12.95" customHeight="1" x14ac:dyDescent="0.2">
      <c r="A12" s="11" t="s">
        <v>17</v>
      </c>
      <c r="C12" s="19">
        <f ca="1">SLOPE(INDIRECT($G$11):G992,INDIRECT($F$11):F992)</f>
        <v>-9.6460403521486499E-8</v>
      </c>
      <c r="D12" s="20"/>
      <c r="E12" s="39" t="s">
        <v>70</v>
      </c>
      <c r="F12" s="40" t="s">
        <v>73</v>
      </c>
    </row>
    <row r="13" spans="1:7" s="11" customFormat="1" ht="12.95" customHeight="1" x14ac:dyDescent="0.2">
      <c r="A13" s="11" t="s">
        <v>19</v>
      </c>
      <c r="C13" s="20" t="s">
        <v>14</v>
      </c>
      <c r="D13" s="22"/>
      <c r="E13" s="36" t="s">
        <v>61</v>
      </c>
      <c r="F13" s="41">
        <v>1</v>
      </c>
    </row>
    <row r="14" spans="1:7" s="11" customFormat="1" ht="12.95" customHeight="1" x14ac:dyDescent="0.2">
      <c r="D14" s="22"/>
      <c r="E14" s="36" t="s">
        <v>59</v>
      </c>
      <c r="F14" s="42">
        <f ca="1">NOW()+15018.5+$C$9/24</f>
        <v>60683.807040046297</v>
      </c>
    </row>
    <row r="15" spans="1:7" s="11" customFormat="1" ht="12.95" customHeight="1" x14ac:dyDescent="0.2">
      <c r="A15" s="23" t="s">
        <v>18</v>
      </c>
      <c r="C15" s="24">
        <f ca="1">(C7+C11)+(C8+C12)*INT(MAX(F21:F3533))</f>
        <v>59677.207269409737</v>
      </c>
      <c r="D15" s="22"/>
      <c r="E15" s="36" t="s">
        <v>62</v>
      </c>
      <c r="F15" s="42">
        <f ca="1">ROUND(2*($F$14-$C$7)/$C$8,0)/2+$F$13</f>
        <v>20122.5</v>
      </c>
    </row>
    <row r="16" spans="1:7" s="11" customFormat="1" ht="12.95" customHeight="1" x14ac:dyDescent="0.2">
      <c r="A16" s="13" t="s">
        <v>4</v>
      </c>
      <c r="C16" s="25">
        <f ca="1">+C8+C12</f>
        <v>2.0229224035395963</v>
      </c>
      <c r="D16" s="22"/>
      <c r="E16" s="36" t="s">
        <v>60</v>
      </c>
      <c r="F16" s="42">
        <f ca="1">ROUND(2*($F$14-$C$15)/$C$16,0)/2+$F$13</f>
        <v>498.5</v>
      </c>
    </row>
    <row r="17" spans="1:31" s="11" customFormat="1" ht="12.95" customHeight="1" thickBot="1" x14ac:dyDescent="0.25">
      <c r="A17" s="22" t="s">
        <v>54</v>
      </c>
      <c r="C17" s="11">
        <f>COUNT(C21:C2191)</f>
        <v>29</v>
      </c>
      <c r="D17" s="22"/>
      <c r="E17" s="37" t="s">
        <v>71</v>
      </c>
      <c r="F17" s="43">
        <f ca="1">+$C$15+$C$16*$F$16-15018.5-$C$9/24</f>
        <v>45667.52992090756</v>
      </c>
    </row>
    <row r="18" spans="1:31" s="11" customFormat="1" ht="12.95" customHeight="1" x14ac:dyDescent="0.2">
      <c r="A18" s="13" t="s">
        <v>5</v>
      </c>
      <c r="C18" s="14">
        <f ca="1">+C15</f>
        <v>59677.207269409737</v>
      </c>
      <c r="D18" s="35">
        <f ca="1">+C16</f>
        <v>2.0229224035395963</v>
      </c>
      <c r="E18" s="38" t="s">
        <v>72</v>
      </c>
      <c r="F18" s="44">
        <f ca="1">+($C$15+$C$16*$F$16)-($C$16/2)-15018.5-$C$9/24</f>
        <v>45666.518459705789</v>
      </c>
    </row>
    <row r="19" spans="1:31" s="11" customFormat="1" ht="12.95" customHeight="1" thickTop="1" x14ac:dyDescent="0.2">
      <c r="A19" s="26" t="s">
        <v>63</v>
      </c>
      <c r="E19" s="27">
        <v>21</v>
      </c>
    </row>
    <row r="20" spans="1:31" s="11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13</v>
      </c>
      <c r="E20" s="18" t="s">
        <v>9</v>
      </c>
      <c r="F20" s="18" t="s">
        <v>10</v>
      </c>
      <c r="G20" s="18" t="s">
        <v>11</v>
      </c>
      <c r="H20" s="28" t="s">
        <v>12</v>
      </c>
      <c r="I20" s="28" t="s">
        <v>66</v>
      </c>
      <c r="J20" s="28" t="s">
        <v>67</v>
      </c>
      <c r="K20" s="28" t="s">
        <v>68</v>
      </c>
      <c r="L20" s="28" t="s">
        <v>25</v>
      </c>
      <c r="M20" s="28" t="s">
        <v>26</v>
      </c>
      <c r="N20" s="28" t="s">
        <v>27</v>
      </c>
      <c r="O20" s="28" t="s">
        <v>23</v>
      </c>
      <c r="P20" s="29" t="s">
        <v>22</v>
      </c>
      <c r="Q20" s="18" t="s">
        <v>15</v>
      </c>
      <c r="U20" s="46" t="s">
        <v>75</v>
      </c>
    </row>
    <row r="21" spans="1:31" s="11" customFormat="1" ht="12.95" customHeight="1" x14ac:dyDescent="0.2">
      <c r="A21" s="11" t="s">
        <v>12</v>
      </c>
      <c r="C21" s="2">
        <v>19979.373</v>
      </c>
      <c r="D21" s="2" t="s">
        <v>14</v>
      </c>
      <c r="E21" s="11">
        <f t="shared" ref="E21:E47" si="0">+(C21-C$7)/C$8</f>
        <v>0</v>
      </c>
      <c r="F21" s="11">
        <f t="shared" ref="F21:F48" si="1">ROUND(2*E21,0)/2</f>
        <v>0</v>
      </c>
      <c r="G21" s="11">
        <f t="shared" ref="G21:G47" si="2">+C21-(C$7+F21*C$8)</f>
        <v>0</v>
      </c>
      <c r="H21" s="11">
        <f>+G21</f>
        <v>0</v>
      </c>
      <c r="O21" s="11">
        <f t="shared" ref="O21:O47" ca="1" si="3">+C$11+C$12*$F21</f>
        <v>5.0223486974953204E-3</v>
      </c>
      <c r="Q21" s="30">
        <f t="shared" ref="Q21:Q47" si="4">+C21-15018.5</f>
        <v>4960.8729999999996</v>
      </c>
    </row>
    <row r="22" spans="1:31" s="11" customFormat="1" ht="12.95" customHeight="1" x14ac:dyDescent="0.2">
      <c r="A22" s="11" t="s">
        <v>29</v>
      </c>
      <c r="C22" s="2">
        <v>40382.563000000002</v>
      </c>
      <c r="D22" s="2"/>
      <c r="E22" s="11">
        <f t="shared" si="0"/>
        <v>10085.996868392142</v>
      </c>
      <c r="F22" s="11">
        <f t="shared" si="1"/>
        <v>10086</v>
      </c>
      <c r="G22" s="11">
        <f t="shared" si="2"/>
        <v>-6.3349999982165173E-3</v>
      </c>
      <c r="I22" s="11">
        <f t="shared" ref="I22:I42" si="5">+G22</f>
        <v>-6.3349999982165173E-3</v>
      </c>
      <c r="O22" s="11">
        <f t="shared" ca="1" si="3"/>
        <v>4.0494490675776077E-3</v>
      </c>
      <c r="Q22" s="30">
        <f t="shared" si="4"/>
        <v>25364.063000000002</v>
      </c>
      <c r="AB22" s="11">
        <v>13</v>
      </c>
      <c r="AC22" s="11" t="s">
        <v>28</v>
      </c>
      <c r="AE22" s="11" t="s">
        <v>30</v>
      </c>
    </row>
    <row r="23" spans="1:31" s="11" customFormat="1" ht="12.95" customHeight="1" x14ac:dyDescent="0.2">
      <c r="A23" s="11" t="s">
        <v>31</v>
      </c>
      <c r="C23" s="2">
        <v>40453.379000000001</v>
      </c>
      <c r="D23" s="2"/>
      <c r="E23" s="11">
        <f t="shared" si="0"/>
        <v>10121.00364695138</v>
      </c>
      <c r="F23" s="11">
        <f t="shared" si="1"/>
        <v>10121</v>
      </c>
      <c r="G23" s="11">
        <f t="shared" si="2"/>
        <v>7.3775000055320561E-3</v>
      </c>
      <c r="I23" s="11">
        <f t="shared" si="5"/>
        <v>7.3775000055320561E-3</v>
      </c>
      <c r="O23" s="11">
        <f t="shared" ca="1" si="3"/>
        <v>4.0460729534543558E-3</v>
      </c>
      <c r="Q23" s="30">
        <f t="shared" si="4"/>
        <v>25434.879000000001</v>
      </c>
      <c r="AB23" s="11">
        <v>5</v>
      </c>
      <c r="AC23" s="11" t="s">
        <v>28</v>
      </c>
      <c r="AE23" s="11" t="s">
        <v>30</v>
      </c>
    </row>
    <row r="24" spans="1:31" s="11" customFormat="1" ht="12.95" customHeight="1" x14ac:dyDescent="0.2">
      <c r="A24" s="11" t="s">
        <v>32</v>
      </c>
      <c r="C24" s="2">
        <v>41163.440999999999</v>
      </c>
      <c r="D24" s="2"/>
      <c r="E24" s="11">
        <f t="shared" si="0"/>
        <v>10472.01165640305</v>
      </c>
      <c r="F24" s="11">
        <f t="shared" si="1"/>
        <v>10472</v>
      </c>
      <c r="G24" s="11">
        <f t="shared" si="2"/>
        <v>2.3580000000947621E-2</v>
      </c>
      <c r="I24" s="11">
        <f t="shared" si="5"/>
        <v>2.3580000000947621E-2</v>
      </c>
      <c r="O24" s="11">
        <f t="shared" ca="1" si="3"/>
        <v>4.0122153518183136E-3</v>
      </c>
      <c r="Q24" s="30">
        <f t="shared" si="4"/>
        <v>26144.940999999999</v>
      </c>
      <c r="AB24" s="11">
        <v>7</v>
      </c>
      <c r="AC24" s="11" t="s">
        <v>28</v>
      </c>
      <c r="AE24" s="11" t="s">
        <v>30</v>
      </c>
    </row>
    <row r="25" spans="1:31" s="11" customFormat="1" ht="12.95" customHeight="1" x14ac:dyDescent="0.2">
      <c r="A25" s="11" t="s">
        <v>34</v>
      </c>
      <c r="C25" s="2">
        <v>41594.292000000001</v>
      </c>
      <c r="D25" s="2"/>
      <c r="E25" s="11">
        <f t="shared" si="0"/>
        <v>10684.996088579766</v>
      </c>
      <c r="F25" s="11">
        <f t="shared" si="1"/>
        <v>10685</v>
      </c>
      <c r="G25" s="11">
        <f t="shared" si="2"/>
        <v>-7.9124999974737875E-3</v>
      </c>
      <c r="I25" s="11">
        <f t="shared" si="5"/>
        <v>-7.9124999974737875E-3</v>
      </c>
      <c r="O25" s="11">
        <f t="shared" ca="1" si="3"/>
        <v>3.9916692858682368E-3</v>
      </c>
      <c r="Q25" s="30">
        <f t="shared" si="4"/>
        <v>26575.792000000001</v>
      </c>
      <c r="AA25" s="11" t="s">
        <v>33</v>
      </c>
      <c r="AB25" s="11">
        <v>10</v>
      </c>
      <c r="AC25" s="11" t="s">
        <v>28</v>
      </c>
      <c r="AE25" s="11" t="s">
        <v>30</v>
      </c>
    </row>
    <row r="26" spans="1:31" s="11" customFormat="1" ht="12.95" customHeight="1" x14ac:dyDescent="0.2">
      <c r="A26" s="11" t="s">
        <v>35</v>
      </c>
      <c r="C26" s="2">
        <v>41869.438000000002</v>
      </c>
      <c r="D26" s="2"/>
      <c r="E26" s="11">
        <f t="shared" si="0"/>
        <v>10821.010196881</v>
      </c>
      <c r="F26" s="11">
        <f t="shared" si="1"/>
        <v>10821</v>
      </c>
      <c r="G26" s="11">
        <f t="shared" si="2"/>
        <v>2.0627500001864973E-2</v>
      </c>
      <c r="I26" s="11">
        <f t="shared" si="5"/>
        <v>2.0627500001864973E-2</v>
      </c>
      <c r="O26" s="11">
        <f t="shared" ca="1" si="3"/>
        <v>3.9785506709893153E-3</v>
      </c>
      <c r="Q26" s="30">
        <f t="shared" si="4"/>
        <v>26850.938000000002</v>
      </c>
      <c r="AA26" s="11" t="s">
        <v>33</v>
      </c>
      <c r="AB26" s="11">
        <v>8</v>
      </c>
      <c r="AC26" s="11" t="s">
        <v>28</v>
      </c>
      <c r="AE26" s="11" t="s">
        <v>30</v>
      </c>
    </row>
    <row r="27" spans="1:31" s="11" customFormat="1" ht="12.95" customHeight="1" x14ac:dyDescent="0.2">
      <c r="A27" s="11" t="s">
        <v>36</v>
      </c>
      <c r="C27" s="2">
        <v>42927.434999999998</v>
      </c>
      <c r="D27" s="2"/>
      <c r="E27" s="11">
        <f t="shared" si="0"/>
        <v>11344.014414788504</v>
      </c>
      <c r="F27" s="11">
        <f t="shared" si="1"/>
        <v>11344</v>
      </c>
      <c r="G27" s="11">
        <f t="shared" si="2"/>
        <v>2.9159999998228159E-2</v>
      </c>
      <c r="I27" s="11">
        <f t="shared" si="5"/>
        <v>2.9159999998228159E-2</v>
      </c>
      <c r="O27" s="11">
        <f t="shared" ca="1" si="3"/>
        <v>3.9281018799475773E-3</v>
      </c>
      <c r="Q27" s="30">
        <f t="shared" si="4"/>
        <v>27908.934999999998</v>
      </c>
      <c r="AA27" s="11" t="s">
        <v>33</v>
      </c>
      <c r="AB27" s="11">
        <v>13</v>
      </c>
      <c r="AC27" s="11" t="s">
        <v>28</v>
      </c>
      <c r="AE27" s="11" t="s">
        <v>30</v>
      </c>
    </row>
    <row r="28" spans="1:31" s="11" customFormat="1" ht="12.95" customHeight="1" x14ac:dyDescent="0.2">
      <c r="A28" s="11" t="s">
        <v>36</v>
      </c>
      <c r="C28" s="2">
        <v>42935.508000000002</v>
      </c>
      <c r="D28" s="2"/>
      <c r="E28" s="11">
        <f t="shared" si="0"/>
        <v>11348.005175680237</v>
      </c>
      <c r="F28" s="11">
        <f t="shared" si="1"/>
        <v>11348</v>
      </c>
      <c r="G28" s="11">
        <f t="shared" si="2"/>
        <v>1.0470000001078006E-2</v>
      </c>
      <c r="I28" s="11">
        <f t="shared" si="5"/>
        <v>1.0470000001078006E-2</v>
      </c>
      <c r="O28" s="11">
        <f t="shared" ca="1" si="3"/>
        <v>3.9277160383334921E-3</v>
      </c>
      <c r="Q28" s="30">
        <f t="shared" si="4"/>
        <v>27917.008000000002</v>
      </c>
      <c r="AA28" s="11" t="s">
        <v>33</v>
      </c>
      <c r="AB28" s="11">
        <v>10</v>
      </c>
      <c r="AC28" s="11" t="s">
        <v>28</v>
      </c>
      <c r="AE28" s="11" t="s">
        <v>30</v>
      </c>
    </row>
    <row r="29" spans="1:31" s="11" customFormat="1" ht="12.95" customHeight="1" x14ac:dyDescent="0.2">
      <c r="A29" s="11" t="s">
        <v>36</v>
      </c>
      <c r="C29" s="2">
        <v>42937.538999999997</v>
      </c>
      <c r="D29" s="2"/>
      <c r="E29" s="11">
        <f t="shared" si="0"/>
        <v>11349.009168665631</v>
      </c>
      <c r="F29" s="11">
        <f t="shared" si="1"/>
        <v>11349</v>
      </c>
      <c r="G29" s="11">
        <f t="shared" si="2"/>
        <v>1.8547499996202532E-2</v>
      </c>
      <c r="I29" s="11">
        <f t="shared" si="5"/>
        <v>1.8547499996202532E-2</v>
      </c>
      <c r="O29" s="11">
        <f t="shared" ca="1" si="3"/>
        <v>3.9276195779299698E-3</v>
      </c>
      <c r="Q29" s="30">
        <f t="shared" si="4"/>
        <v>27919.038999999997</v>
      </c>
      <c r="AA29" s="11" t="s">
        <v>33</v>
      </c>
      <c r="AB29" s="11">
        <v>7</v>
      </c>
      <c r="AC29" s="11" t="s">
        <v>28</v>
      </c>
      <c r="AE29" s="11" t="s">
        <v>30</v>
      </c>
    </row>
    <row r="30" spans="1:31" s="11" customFormat="1" ht="12.95" customHeight="1" x14ac:dyDescent="0.2">
      <c r="A30" s="11" t="s">
        <v>37</v>
      </c>
      <c r="C30" s="2">
        <v>43291.546999999999</v>
      </c>
      <c r="D30" s="2"/>
      <c r="E30" s="11">
        <f t="shared" si="0"/>
        <v>11524.007469391438</v>
      </c>
      <c r="F30" s="11">
        <f t="shared" si="1"/>
        <v>11524</v>
      </c>
      <c r="G30" s="11">
        <f t="shared" si="2"/>
        <v>1.5110000000277068E-2</v>
      </c>
      <c r="I30" s="11">
        <f t="shared" si="5"/>
        <v>1.5110000000277068E-2</v>
      </c>
      <c r="O30" s="11">
        <f t="shared" ca="1" si="3"/>
        <v>3.9107390073137103E-3</v>
      </c>
      <c r="Q30" s="30">
        <f t="shared" si="4"/>
        <v>28273.046999999999</v>
      </c>
      <c r="AA30" s="11" t="s">
        <v>33</v>
      </c>
      <c r="AB30" s="11">
        <v>7</v>
      </c>
      <c r="AC30" s="11" t="s">
        <v>28</v>
      </c>
      <c r="AE30" s="11" t="s">
        <v>30</v>
      </c>
    </row>
    <row r="31" spans="1:31" s="11" customFormat="1" ht="12.95" customHeight="1" x14ac:dyDescent="0.2">
      <c r="A31" s="11" t="s">
        <v>38</v>
      </c>
      <c r="C31" s="2">
        <v>43718.383000000002</v>
      </c>
      <c r="D31" s="2"/>
      <c r="E31" s="11">
        <f t="shared" si="0"/>
        <v>11735.007149309973</v>
      </c>
      <c r="F31" s="11">
        <f t="shared" si="1"/>
        <v>11735</v>
      </c>
      <c r="G31" s="11">
        <f t="shared" si="2"/>
        <v>1.4462500002991874E-2</v>
      </c>
      <c r="I31" s="11">
        <f t="shared" si="5"/>
        <v>1.4462500002991874E-2</v>
      </c>
      <c r="O31" s="11">
        <f t="shared" ca="1" si="3"/>
        <v>3.8903858621706765E-3</v>
      </c>
      <c r="Q31" s="30">
        <f t="shared" si="4"/>
        <v>28699.883000000002</v>
      </c>
      <c r="AA31" s="11" t="s">
        <v>33</v>
      </c>
      <c r="AB31" s="11">
        <v>8</v>
      </c>
      <c r="AC31" s="11" t="s">
        <v>28</v>
      </c>
      <c r="AE31" s="11" t="s">
        <v>30</v>
      </c>
    </row>
    <row r="32" spans="1:31" s="11" customFormat="1" ht="12.95" customHeight="1" x14ac:dyDescent="0.2">
      <c r="A32" s="11" t="s">
        <v>38</v>
      </c>
      <c r="C32" s="2">
        <v>43724.434999999998</v>
      </c>
      <c r="D32" s="2"/>
      <c r="E32" s="11">
        <f t="shared" si="0"/>
        <v>11737.998860559414</v>
      </c>
      <c r="F32" s="11">
        <f t="shared" si="1"/>
        <v>11738</v>
      </c>
      <c r="G32" s="11">
        <f t="shared" si="2"/>
        <v>-2.3050000017974526E-3</v>
      </c>
      <c r="I32" s="11">
        <f t="shared" si="5"/>
        <v>-2.3050000017974526E-3</v>
      </c>
      <c r="O32" s="11">
        <f t="shared" ca="1" si="3"/>
        <v>3.890096480960112E-3</v>
      </c>
      <c r="Q32" s="30">
        <f t="shared" si="4"/>
        <v>28705.934999999998</v>
      </c>
      <c r="AA32" s="11" t="s">
        <v>33</v>
      </c>
      <c r="AB32" s="11">
        <v>4</v>
      </c>
      <c r="AC32" s="11" t="s">
        <v>28</v>
      </c>
      <c r="AE32" s="11" t="s">
        <v>30</v>
      </c>
    </row>
    <row r="33" spans="1:31" s="11" customFormat="1" ht="12.95" customHeight="1" x14ac:dyDescent="0.2">
      <c r="A33" s="11" t="s">
        <v>38</v>
      </c>
      <c r="C33" s="2">
        <v>43726.457999999999</v>
      </c>
      <c r="D33" s="2"/>
      <c r="E33" s="11">
        <f t="shared" si="0"/>
        <v>11738.998898870323</v>
      </c>
      <c r="F33" s="11">
        <f t="shared" si="1"/>
        <v>11739</v>
      </c>
      <c r="G33" s="11">
        <f t="shared" si="2"/>
        <v>-2.2275000010267831E-3</v>
      </c>
      <c r="I33" s="11">
        <f t="shared" si="5"/>
        <v>-2.2275000010267831E-3</v>
      </c>
      <c r="O33" s="11">
        <f t="shared" ca="1" si="3"/>
        <v>3.8900000205565905E-3</v>
      </c>
      <c r="Q33" s="30">
        <f t="shared" si="4"/>
        <v>28707.957999999999</v>
      </c>
      <c r="AA33" s="11" t="s">
        <v>33</v>
      </c>
      <c r="AB33" s="11">
        <v>10</v>
      </c>
      <c r="AC33" s="11" t="s">
        <v>28</v>
      </c>
      <c r="AE33" s="11" t="s">
        <v>30</v>
      </c>
    </row>
    <row r="34" spans="1:31" s="11" customFormat="1" ht="12.95" customHeight="1" x14ac:dyDescent="0.2">
      <c r="A34" s="11" t="s">
        <v>39</v>
      </c>
      <c r="C34" s="2">
        <v>44078.457999999999</v>
      </c>
      <c r="D34" s="2"/>
      <c r="E34" s="11">
        <f t="shared" si="0"/>
        <v>11913.004576299883</v>
      </c>
      <c r="F34" s="11">
        <f t="shared" si="1"/>
        <v>11913</v>
      </c>
      <c r="G34" s="11">
        <f t="shared" si="2"/>
        <v>9.2575000016950071E-3</v>
      </c>
      <c r="I34" s="11">
        <f t="shared" si="5"/>
        <v>9.2575000016950071E-3</v>
      </c>
      <c r="O34" s="11">
        <f t="shared" ca="1" si="3"/>
        <v>3.8732159103438517E-3</v>
      </c>
      <c r="Q34" s="30">
        <f t="shared" si="4"/>
        <v>29059.957999999999</v>
      </c>
      <c r="AA34" s="11" t="s">
        <v>33</v>
      </c>
      <c r="AB34" s="11">
        <v>6</v>
      </c>
      <c r="AC34" s="11" t="s">
        <v>28</v>
      </c>
      <c r="AE34" s="11" t="s">
        <v>30</v>
      </c>
    </row>
    <row r="35" spans="1:31" s="11" customFormat="1" ht="12.95" customHeight="1" x14ac:dyDescent="0.2">
      <c r="A35" s="11" t="s">
        <v>39</v>
      </c>
      <c r="C35" s="2">
        <v>44082.5</v>
      </c>
      <c r="D35" s="2"/>
      <c r="E35" s="11">
        <f t="shared" si="0"/>
        <v>11915.002675584457</v>
      </c>
      <c r="F35" s="11">
        <f t="shared" si="1"/>
        <v>11915</v>
      </c>
      <c r="G35" s="11">
        <f t="shared" si="2"/>
        <v>5.4125000024214387E-3</v>
      </c>
      <c r="I35" s="11">
        <f t="shared" si="5"/>
        <v>5.4125000024214387E-3</v>
      </c>
      <c r="O35" s="11">
        <f t="shared" ca="1" si="3"/>
        <v>3.8730229895368087E-3</v>
      </c>
      <c r="Q35" s="30">
        <f t="shared" si="4"/>
        <v>29064</v>
      </c>
      <c r="AA35" s="11" t="s">
        <v>33</v>
      </c>
      <c r="AB35" s="11">
        <v>6</v>
      </c>
      <c r="AC35" s="11" t="s">
        <v>28</v>
      </c>
      <c r="AE35" s="11" t="s">
        <v>30</v>
      </c>
    </row>
    <row r="36" spans="1:31" s="11" customFormat="1" ht="12.95" customHeight="1" x14ac:dyDescent="0.2">
      <c r="A36" s="11" t="s">
        <v>40</v>
      </c>
      <c r="C36" s="2">
        <v>44707.582999999999</v>
      </c>
      <c r="D36" s="2"/>
      <c r="E36" s="11">
        <f t="shared" si="0"/>
        <v>12224.002649631906</v>
      </c>
      <c r="F36" s="11">
        <f t="shared" si="1"/>
        <v>12224</v>
      </c>
      <c r="G36" s="11">
        <f t="shared" si="2"/>
        <v>5.3599999955622479E-3</v>
      </c>
      <c r="I36" s="11">
        <f t="shared" si="5"/>
        <v>5.3599999955622479E-3</v>
      </c>
      <c r="O36" s="11">
        <f t="shared" ca="1" si="3"/>
        <v>3.8432167248486698E-3</v>
      </c>
      <c r="Q36" s="30">
        <f t="shared" si="4"/>
        <v>29689.082999999999</v>
      </c>
      <c r="AA36" s="11" t="s">
        <v>33</v>
      </c>
      <c r="AB36" s="11">
        <v>7</v>
      </c>
      <c r="AC36" s="11" t="s">
        <v>28</v>
      </c>
      <c r="AE36" s="11" t="s">
        <v>30</v>
      </c>
    </row>
    <row r="37" spans="1:31" s="11" customFormat="1" ht="12.95" customHeight="1" x14ac:dyDescent="0.2">
      <c r="A37" s="11" t="s">
        <v>41</v>
      </c>
      <c r="C37" s="2">
        <v>44790.512999999999</v>
      </c>
      <c r="D37" s="2"/>
      <c r="E37" s="11">
        <f t="shared" si="0"/>
        <v>12264.997794033137</v>
      </c>
      <c r="F37" s="11">
        <f t="shared" si="1"/>
        <v>12265</v>
      </c>
      <c r="G37" s="11">
        <f t="shared" si="2"/>
        <v>-4.4625000009546056E-3</v>
      </c>
      <c r="I37" s="11">
        <f t="shared" si="5"/>
        <v>-4.4625000009546056E-3</v>
      </c>
      <c r="O37" s="11">
        <f t="shared" ca="1" si="3"/>
        <v>3.8392618483042889E-3</v>
      </c>
      <c r="Q37" s="30">
        <f t="shared" si="4"/>
        <v>29772.012999999999</v>
      </c>
      <c r="AA37" s="11" t="s">
        <v>33</v>
      </c>
      <c r="AB37" s="11">
        <v>6</v>
      </c>
      <c r="AC37" s="11" t="s">
        <v>28</v>
      </c>
      <c r="AE37" s="11" t="s">
        <v>30</v>
      </c>
    </row>
    <row r="38" spans="1:31" s="11" customFormat="1" ht="12.95" customHeight="1" x14ac:dyDescent="0.2">
      <c r="A38" s="11" t="s">
        <v>42</v>
      </c>
      <c r="C38" s="2">
        <v>45061.578999999998</v>
      </c>
      <c r="D38" s="2"/>
      <c r="E38" s="11">
        <f t="shared" si="0"/>
        <v>12398.995018345982</v>
      </c>
      <c r="F38" s="11">
        <f t="shared" si="1"/>
        <v>12399</v>
      </c>
      <c r="G38" s="11">
        <f t="shared" si="2"/>
        <v>-1.0077500002807938E-2</v>
      </c>
      <c r="I38" s="11">
        <f t="shared" si="5"/>
        <v>-1.0077500002807938E-2</v>
      </c>
      <c r="O38" s="11">
        <f t="shared" ca="1" si="3"/>
        <v>3.8263361542324095E-3</v>
      </c>
      <c r="Q38" s="30">
        <f t="shared" si="4"/>
        <v>30043.078999999998</v>
      </c>
      <c r="AA38" s="11" t="s">
        <v>33</v>
      </c>
      <c r="AB38" s="11">
        <v>6</v>
      </c>
      <c r="AC38" s="11" t="s">
        <v>28</v>
      </c>
      <c r="AE38" s="11" t="s">
        <v>30</v>
      </c>
    </row>
    <row r="39" spans="1:31" s="11" customFormat="1" ht="12.95" customHeight="1" x14ac:dyDescent="0.2">
      <c r="A39" s="11" t="s">
        <v>43</v>
      </c>
      <c r="C39" s="2">
        <v>45136.430999999997</v>
      </c>
      <c r="D39" s="2"/>
      <c r="E39" s="11">
        <f t="shared" si="0"/>
        <v>12435.996930183928</v>
      </c>
      <c r="F39" s="11">
        <f t="shared" si="1"/>
        <v>12436</v>
      </c>
      <c r="G39" s="11">
        <f t="shared" si="2"/>
        <v>-6.2100000068312511E-3</v>
      </c>
      <c r="I39" s="11">
        <f t="shared" si="5"/>
        <v>-6.2100000068312511E-3</v>
      </c>
      <c r="O39" s="11">
        <f t="shared" ca="1" si="3"/>
        <v>3.8227671193021145E-3</v>
      </c>
      <c r="Q39" s="30">
        <f t="shared" si="4"/>
        <v>30117.930999999997</v>
      </c>
      <c r="AA39" s="11" t="s">
        <v>33</v>
      </c>
      <c r="AB39" s="11">
        <v>6</v>
      </c>
      <c r="AC39" s="11" t="s">
        <v>28</v>
      </c>
      <c r="AE39" s="11" t="s">
        <v>30</v>
      </c>
    </row>
    <row r="40" spans="1:31" s="11" customFormat="1" ht="12.95" customHeight="1" x14ac:dyDescent="0.2">
      <c r="A40" s="11" t="s">
        <v>44</v>
      </c>
      <c r="C40" s="2">
        <v>47345.430999999997</v>
      </c>
      <c r="D40" s="2"/>
      <c r="E40" s="11">
        <f t="shared" si="0"/>
        <v>13527.981422916597</v>
      </c>
      <c r="F40" s="11">
        <f t="shared" si="1"/>
        <v>13528</v>
      </c>
      <c r="G40" s="11">
        <f t="shared" si="2"/>
        <v>-3.7580000003799796E-2</v>
      </c>
      <c r="I40" s="11">
        <f t="shared" si="5"/>
        <v>-3.7580000003799796E-2</v>
      </c>
      <c r="O40" s="11">
        <f t="shared" ca="1" si="3"/>
        <v>3.7174323586566509E-3</v>
      </c>
      <c r="Q40" s="30">
        <f t="shared" si="4"/>
        <v>32326.930999999997</v>
      </c>
      <c r="AA40" s="11" t="s">
        <v>33</v>
      </c>
      <c r="AB40" s="11">
        <v>4</v>
      </c>
      <c r="AC40" s="11" t="s">
        <v>28</v>
      </c>
      <c r="AE40" s="11" t="s">
        <v>30</v>
      </c>
    </row>
    <row r="41" spans="1:31" x14ac:dyDescent="0.2">
      <c r="A41" t="s">
        <v>45</v>
      </c>
      <c r="C41" s="8">
        <v>48061.557000000001</v>
      </c>
      <c r="D41" s="8"/>
      <c r="E41">
        <f t="shared" si="0"/>
        <v>13881.987075629442</v>
      </c>
      <c r="F41">
        <f t="shared" si="1"/>
        <v>13882</v>
      </c>
      <c r="G41">
        <f t="shared" si="2"/>
        <v>-2.6144999996176921E-2</v>
      </c>
      <c r="I41">
        <f t="shared" si="5"/>
        <v>-2.6144999996176921E-2</v>
      </c>
      <c r="O41">
        <f t="shared" ca="1" si="3"/>
        <v>3.6832853758100451E-3</v>
      </c>
      <c r="Q41" s="1">
        <f t="shared" si="4"/>
        <v>33043.057000000001</v>
      </c>
      <c r="AA41" t="s">
        <v>33</v>
      </c>
      <c r="AB41">
        <v>6</v>
      </c>
      <c r="AC41" t="s">
        <v>28</v>
      </c>
      <c r="AE41" t="s">
        <v>30</v>
      </c>
    </row>
    <row r="42" spans="1:31" x14ac:dyDescent="0.2">
      <c r="A42" t="s">
        <v>46</v>
      </c>
      <c r="C42" s="8">
        <v>49475.608</v>
      </c>
      <c r="D42" s="8"/>
      <c r="E42">
        <f t="shared" si="0"/>
        <v>14581.001002262816</v>
      </c>
      <c r="F42">
        <f t="shared" si="1"/>
        <v>14581</v>
      </c>
      <c r="G42">
        <f t="shared" si="2"/>
        <v>2.0275000060792081E-3</v>
      </c>
      <c r="I42">
        <f t="shared" si="5"/>
        <v>2.0275000060792081E-3</v>
      </c>
      <c r="O42">
        <f t="shared" ca="1" si="3"/>
        <v>3.6158595537485261E-3</v>
      </c>
      <c r="Q42" s="1">
        <f t="shared" si="4"/>
        <v>34457.108</v>
      </c>
      <c r="AA42" t="s">
        <v>33</v>
      </c>
      <c r="AB42">
        <v>8</v>
      </c>
      <c r="AC42" t="s">
        <v>28</v>
      </c>
      <c r="AE42" t="s">
        <v>30</v>
      </c>
    </row>
    <row r="43" spans="1:31" x14ac:dyDescent="0.2">
      <c r="A43" t="s">
        <v>47</v>
      </c>
      <c r="C43" s="8">
        <v>50337.379000000001</v>
      </c>
      <c r="D43" s="8">
        <v>4.0000000000000001E-3</v>
      </c>
      <c r="E43">
        <f t="shared" si="0"/>
        <v>15007.003975683696</v>
      </c>
      <c r="F43">
        <f t="shared" si="1"/>
        <v>15007</v>
      </c>
      <c r="G43">
        <f t="shared" si="2"/>
        <v>8.0425000051036477E-3</v>
      </c>
      <c r="J43">
        <f>+G43</f>
        <v>8.0425000051036477E-3</v>
      </c>
      <c r="O43">
        <f t="shared" ca="1" si="3"/>
        <v>3.5747674218483726E-3</v>
      </c>
      <c r="Q43" s="1">
        <f t="shared" si="4"/>
        <v>35318.879000000001</v>
      </c>
      <c r="AA43" t="s">
        <v>33</v>
      </c>
      <c r="AB43">
        <v>9</v>
      </c>
      <c r="AC43" t="s">
        <v>28</v>
      </c>
      <c r="AE43" t="s">
        <v>30</v>
      </c>
    </row>
    <row r="44" spans="1:31" x14ac:dyDescent="0.2">
      <c r="A44" t="s">
        <v>48</v>
      </c>
      <c r="C44" s="8">
        <v>50606.421999999999</v>
      </c>
      <c r="D44" s="8">
        <v>8.9999999999999993E-3</v>
      </c>
      <c r="E44">
        <f t="shared" si="0"/>
        <v>15140.00116168563</v>
      </c>
      <c r="F44">
        <f t="shared" si="1"/>
        <v>15140</v>
      </c>
      <c r="G44">
        <f t="shared" si="2"/>
        <v>2.3500000024796464E-3</v>
      </c>
      <c r="J44">
        <f>+G44</f>
        <v>2.3500000024796464E-3</v>
      </c>
      <c r="O44">
        <f t="shared" ca="1" si="3"/>
        <v>3.5619381881800147E-3</v>
      </c>
      <c r="Q44" s="1">
        <f t="shared" si="4"/>
        <v>35587.921999999999</v>
      </c>
      <c r="AA44" t="s">
        <v>33</v>
      </c>
      <c r="AB44">
        <v>5</v>
      </c>
      <c r="AC44" t="s">
        <v>28</v>
      </c>
      <c r="AE44" t="s">
        <v>30</v>
      </c>
    </row>
    <row r="45" spans="1:31" x14ac:dyDescent="0.2">
      <c r="A45" t="s">
        <v>50</v>
      </c>
      <c r="C45" s="8">
        <v>51045.406000000003</v>
      </c>
      <c r="D45" s="8">
        <v>5.0000000000000001E-3</v>
      </c>
      <c r="E45">
        <f t="shared" si="0"/>
        <v>15357.006014812729</v>
      </c>
      <c r="F45">
        <f t="shared" si="1"/>
        <v>15357</v>
      </c>
      <c r="G45">
        <f t="shared" si="2"/>
        <v>1.2167500004579779E-2</v>
      </c>
      <c r="J45">
        <f>+G45</f>
        <v>1.2167500004579779E-2</v>
      </c>
      <c r="O45">
        <f t="shared" ca="1" si="3"/>
        <v>3.5410062806158524E-3</v>
      </c>
      <c r="Q45" s="1">
        <f t="shared" si="4"/>
        <v>36026.906000000003</v>
      </c>
      <c r="AA45" t="s">
        <v>33</v>
      </c>
      <c r="AB45">
        <v>9</v>
      </c>
      <c r="AC45" t="s">
        <v>49</v>
      </c>
      <c r="AE45" t="s">
        <v>30</v>
      </c>
    </row>
    <row r="46" spans="1:31" x14ac:dyDescent="0.2">
      <c r="A46" s="5" t="s">
        <v>56</v>
      </c>
      <c r="B46" s="6" t="s">
        <v>52</v>
      </c>
      <c r="C46" s="7">
        <v>52817.493000000002</v>
      </c>
      <c r="D46" s="7">
        <v>3.0000000000000001E-3</v>
      </c>
      <c r="E46">
        <f t="shared" si="0"/>
        <v>16233.00942077613</v>
      </c>
      <c r="F46">
        <f t="shared" si="1"/>
        <v>16233</v>
      </c>
      <c r="G46">
        <f t="shared" si="2"/>
        <v>1.9057500001508743E-2</v>
      </c>
      <c r="K46">
        <f>+G46</f>
        <v>1.9057500001508743E-2</v>
      </c>
      <c r="O46">
        <f t="shared" ca="1" si="3"/>
        <v>3.45650696713103E-3</v>
      </c>
      <c r="Q46" s="1">
        <f t="shared" si="4"/>
        <v>37798.993000000002</v>
      </c>
    </row>
    <row r="47" spans="1:31" x14ac:dyDescent="0.2">
      <c r="A47" s="2" t="s">
        <v>51</v>
      </c>
      <c r="B47" s="3" t="s">
        <v>52</v>
      </c>
      <c r="C47" s="2">
        <v>53094.614000000001</v>
      </c>
      <c r="D47" s="2">
        <v>4.0000000000000001E-3</v>
      </c>
      <c r="E47">
        <f t="shared" si="0"/>
        <v>16369.99983934135</v>
      </c>
      <c r="F47">
        <f t="shared" si="1"/>
        <v>16370</v>
      </c>
      <c r="G47">
        <f t="shared" si="2"/>
        <v>-3.2500000088475645E-4</v>
      </c>
      <c r="K47">
        <f>+G47</f>
        <v>-3.2500000088475645E-4</v>
      </c>
      <c r="O47">
        <f t="shared" ca="1" si="3"/>
        <v>3.4432918918485865E-3</v>
      </c>
      <c r="Q47" s="1">
        <f t="shared" si="4"/>
        <v>38076.114000000001</v>
      </c>
    </row>
    <row r="48" spans="1:31" x14ac:dyDescent="0.2">
      <c r="A48" s="9" t="s">
        <v>64</v>
      </c>
      <c r="B48" s="10" t="s">
        <v>65</v>
      </c>
      <c r="C48" s="9">
        <v>55051.792170000001</v>
      </c>
      <c r="D48" s="9">
        <v>8.0000000000000007E-5</v>
      </c>
      <c r="E48">
        <f>+(C48-C$7)/C$8</f>
        <v>17337.50016127657</v>
      </c>
      <c r="F48">
        <f t="shared" si="1"/>
        <v>17337.5</v>
      </c>
      <c r="G48">
        <f>+C48-(C$7+F48*C$8)</f>
        <v>3.2625000312691554E-4</v>
      </c>
      <c r="K48">
        <f>+G48</f>
        <v>3.2625000312691554E-4</v>
      </c>
      <c r="O48">
        <f ca="1">+C$11+C$12*$F48</f>
        <v>3.3499664514415484E-3</v>
      </c>
      <c r="Q48" s="1">
        <f>+C48-15018.5</f>
        <v>40033.292170000001</v>
      </c>
    </row>
    <row r="49" spans="1:17" x14ac:dyDescent="0.2">
      <c r="A49" s="32" t="s">
        <v>69</v>
      </c>
      <c r="B49" s="33" t="s">
        <v>52</v>
      </c>
      <c r="C49" s="34">
        <v>59677.214999999851</v>
      </c>
      <c r="D49" s="32">
        <v>0.01</v>
      </c>
      <c r="E49">
        <f>+(C49-C$7)/C$8</f>
        <v>19624.005368470542</v>
      </c>
      <c r="F49">
        <f t="shared" ref="F49" si="6">ROUND(2*E49,0)/2</f>
        <v>19624</v>
      </c>
      <c r="G49">
        <f>+C49-(C$7+F49*C$8)</f>
        <v>1.0859999849344604E-2</v>
      </c>
      <c r="K49">
        <f>+G49</f>
        <v>1.0859999849344604E-2</v>
      </c>
      <c r="O49">
        <f ca="1">+C$11+C$12*$F49</f>
        <v>3.1294097387896693E-3</v>
      </c>
      <c r="Q49" s="1">
        <f>+C49-15018.5</f>
        <v>44658.714999999851</v>
      </c>
    </row>
    <row r="50" spans="1:17" x14ac:dyDescent="0.2">
      <c r="C50" s="8"/>
      <c r="D50" s="8"/>
    </row>
    <row r="51" spans="1:17" x14ac:dyDescent="0.2">
      <c r="C51" s="8"/>
      <c r="D51" s="8"/>
    </row>
    <row r="52" spans="1:17" x14ac:dyDescent="0.2">
      <c r="C52" s="8"/>
      <c r="D52" s="8"/>
    </row>
    <row r="53" spans="1:17" x14ac:dyDescent="0.2">
      <c r="C53" s="8"/>
      <c r="D53" s="8"/>
    </row>
    <row r="54" spans="1:17" x14ac:dyDescent="0.2">
      <c r="C54" s="8"/>
      <c r="D54" s="8"/>
    </row>
    <row r="55" spans="1:17" x14ac:dyDescent="0.2"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2025-01-08T06:22:08Z</dcterms:modified>
</cp:coreProperties>
</file>