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5B68B2-A3D4-48BA-BC48-B929EB746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F14" i="1"/>
  <c r="E59" i="1"/>
  <c r="F59" i="1" s="1"/>
  <c r="G59" i="1" s="1"/>
  <c r="K59" i="1" s="1"/>
  <c r="Q59" i="1"/>
  <c r="E60" i="1"/>
  <c r="F60" i="1"/>
  <c r="G60" i="1" s="1"/>
  <c r="K60" i="1" s="1"/>
  <c r="Q60" i="1"/>
  <c r="E56" i="1"/>
  <c r="F56" i="1" s="1"/>
  <c r="G56" i="1" s="1"/>
  <c r="K56" i="1" s="1"/>
  <c r="Q56" i="1"/>
  <c r="E55" i="1"/>
  <c r="F55" i="1" s="1"/>
  <c r="G55" i="1" s="1"/>
  <c r="K55" i="1" s="1"/>
  <c r="Q55" i="1"/>
  <c r="E58" i="1"/>
  <c r="F58" i="1" s="1"/>
  <c r="G58" i="1" s="1"/>
  <c r="K58" i="1" s="1"/>
  <c r="Q58" i="1"/>
  <c r="E57" i="1"/>
  <c r="F57" i="1" s="1"/>
  <c r="G57" i="1" s="1"/>
  <c r="K57" i="1" s="1"/>
  <c r="Q57" i="1"/>
  <c r="C9" i="1"/>
  <c r="D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J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U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51" i="1"/>
  <c r="F51" i="1" s="1"/>
  <c r="G51" i="1" s="1"/>
  <c r="K51" i="1" s="1"/>
  <c r="E54" i="1"/>
  <c r="F54" i="1" s="1"/>
  <c r="G54" i="1" s="1"/>
  <c r="K54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2" i="1"/>
  <c r="F52" i="1" s="1"/>
  <c r="G52" i="1" s="1"/>
  <c r="K52" i="1" s="1"/>
  <c r="E53" i="1"/>
  <c r="F53" i="1" s="1"/>
  <c r="G53" i="1" s="1"/>
  <c r="K53" i="1" s="1"/>
  <c r="E35" i="1"/>
  <c r="F35" i="1" s="1"/>
  <c r="U35" i="1" s="1"/>
  <c r="E42" i="1"/>
  <c r="F42" i="1"/>
  <c r="U42" i="1" s="1"/>
  <c r="E21" i="1"/>
  <c r="F21" i="1" s="1"/>
  <c r="G21" i="1" s="1"/>
  <c r="J21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1" i="1"/>
  <c r="Q54" i="1"/>
  <c r="Q47" i="1"/>
  <c r="Q48" i="1"/>
  <c r="Q49" i="1"/>
  <c r="Q50" i="1"/>
  <c r="Q52" i="1"/>
  <c r="Q53" i="1"/>
  <c r="C12" i="1"/>
  <c r="C11" i="1"/>
  <c r="O61" i="1" l="1"/>
  <c r="F15" i="1"/>
  <c r="O60" i="1"/>
  <c r="O59" i="1"/>
  <c r="O56" i="1"/>
  <c r="O58" i="1"/>
  <c r="O55" i="1"/>
  <c r="O32" i="1"/>
  <c r="O43" i="1"/>
  <c r="O33" i="1"/>
  <c r="O39" i="1"/>
  <c r="O26" i="1"/>
  <c r="O28" i="1"/>
  <c r="O44" i="1"/>
  <c r="O23" i="1"/>
  <c r="O35" i="1"/>
  <c r="O49" i="1"/>
  <c r="O41" i="1"/>
  <c r="O42" i="1"/>
  <c r="O46" i="1"/>
  <c r="O27" i="1"/>
  <c r="O31" i="1"/>
  <c r="O40" i="1"/>
  <c r="O30" i="1"/>
  <c r="O47" i="1"/>
  <c r="O51" i="1"/>
  <c r="O50" i="1"/>
  <c r="O53" i="1"/>
  <c r="O21" i="1"/>
  <c r="O54" i="1"/>
  <c r="O38" i="1"/>
  <c r="O36" i="1"/>
  <c r="O48" i="1"/>
  <c r="C15" i="1"/>
  <c r="O45" i="1"/>
  <c r="O29" i="1"/>
  <c r="O37" i="1"/>
  <c r="O57" i="1"/>
  <c r="O34" i="1"/>
  <c r="O22" i="1"/>
  <c r="O52" i="1"/>
  <c r="O24" i="1"/>
  <c r="O2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<sst xmlns="http://schemas.openxmlformats.org/spreadsheetml/2006/main" count="138" uniqueCount="75">
  <si>
    <t>V1370 Tau / GSC 1305-1430</t>
  </si>
  <si>
    <t>System Type:</t>
  </si>
  <si>
    <t>EW/KW</t>
  </si>
  <si>
    <t>Tau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</si>
  <si>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</si>
  <si>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</si>
  <si>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</si>
  <si>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</si>
  <si>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</si>
  <si>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</si>
  <si>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</si>
  <si>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</si>
  <si>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</si>
  <si>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</si>
  <si>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</si>
  <si>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</si>
  <si>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</si>
  <si>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</si>
  <si>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</si>
  <si>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</si>
  <si>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</si>
  <si>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</si>
  <si>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</si>
  <si>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</si>
  <si>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</si>
  <si>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</si>
  <si>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</si>
  <si>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</si>
  <si>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</si>
  <si>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</si>
  <si>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</si>
  <si>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</si>
  <si>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</si>
  <si>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</si>
  <si>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</si>
  <si>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</si>
  <si>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</si>
  <si>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</si>
  <si>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</si>
  <si>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</si>
  <si>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</si>
  <si>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</si>
  <si>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</si>
  <si>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</si>
  <si>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</si>
  <si>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</si>
  <si>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6029</t>
  </si>
  <si>
    <t>II</t>
  </si>
  <si>
    <t>IBVS 6084</t>
  </si>
  <si>
    <t>I</t>
  </si>
  <si>
    <t>IBVS 6063</t>
  </si>
  <si>
    <t>IBVS 6092</t>
  </si>
  <si>
    <t>OEJV 0168</t>
  </si>
  <si>
    <t>OEJV 0179</t>
  </si>
  <si>
    <t>JAVSO..44..164</t>
  </si>
  <si>
    <t>VSB 060</t>
  </si>
  <si>
    <t>V</t>
  </si>
  <si>
    <t>IBVS 6196</t>
  </si>
  <si>
    <t>JAVSO..44…69</t>
  </si>
  <si>
    <t>OEJV 0191</t>
  </si>
  <si>
    <t>VSB-063</t>
  </si>
  <si>
    <t>JAVSO..46..184</t>
  </si>
  <si>
    <t>OEJV 0211</t>
  </si>
  <si>
    <t>RHN 2021</t>
  </si>
  <si>
    <t>JBAV, 63</t>
  </si>
  <si>
    <t>JAVSO, 50, 133</t>
  </si>
  <si>
    <t>OEJV 226</t>
  </si>
  <si>
    <t>JAAVSO, 51, 250</t>
  </si>
  <si>
    <t>JAAVSO, 52, 243</t>
  </si>
  <si>
    <t xml:space="preserve">Mag </t>
  </si>
  <si>
    <t>Next ToM-P</t>
  </si>
  <si>
    <t>Next ToM-S</t>
  </si>
  <si>
    <t>10.90-11.31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</si>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</sst>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0"/>
    <numFmt numFmtId="167" formatCode="0.0000"/>
    <numFmt numFmtId="168" formatCode="0.00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8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0" fillId="3" borderId="0" xfId="0" applyFill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5" applyFont="1" applyAlignment="1">
      <alignment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0" applyNumberFormat="1" applyFont="1" applyAlignment="1">
      <alignment horizontal="left" vertical="center" wrapText="1"/>
    </xf>
    <xf numFmtId="168" fontId="16" fillId="0" borderId="0" xfId="0" applyNumberFormat="1" applyFont="1" applyAlignment="1" applyProtection="1">
      <alignment horizontal="left" vertical="center" wrapText="1"/>
      <protection locked="0"/>
    </xf>
    <xf numFmtId="166" fontId="16" fillId="0" borderId="0" xfId="0" applyNumberFormat="1" applyFont="1" applyAlignment="1" applyProtection="1">
      <alignment horizontal="left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4" borderId="6" xfId="0" applyFont="1" applyFill="1" applyBorder="1" applyAlignment="1">
      <alignment horizontal="right" vertical="center"/>
    </xf>
    <xf numFmtId="0" fontId="0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714757867509701"/>
          <c:w val="0.85864661654135344"/>
          <c:h val="0.67267464537187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8-4E44-A1D9-43347A1AB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8-4E44-A1D9-43347A1AB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0">
                  <c:v>-3.9921519994095434E-2</c:v>
                </c:pt>
                <c:pt idx="3">
                  <c:v>-0.20314650000364054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8-4E44-A1D9-43347A1AB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Active!$K$21:$K$954</c:f>
              <c:numCache>
                <c:formatCode>General</c:formatCode>
                <c:ptCount val="934"/>
                <c:pt idx="1">
                  <c:v>-0.20138400000723777</c:v>
                </c:pt>
                <c:pt idx="2">
                  <c:v>-0.20400900000095135</c:v>
                </c:pt>
                <c:pt idx="4">
                  <c:v>-0.21250500000314787</c:v>
                </c:pt>
                <c:pt idx="5">
                  <c:v>-0.21938001931994222</c:v>
                </c:pt>
                <c:pt idx="7">
                  <c:v>-0.23087900000246009</c:v>
                </c:pt>
                <c:pt idx="8">
                  <c:v>-0.23315700000239303</c:v>
                </c:pt>
                <c:pt idx="9">
                  <c:v>-0.23158200000034412</c:v>
                </c:pt>
                <c:pt idx="10">
                  <c:v>-0.23199700000259327</c:v>
                </c:pt>
                <c:pt idx="11">
                  <c:v>-0.23145849999855272</c:v>
                </c:pt>
                <c:pt idx="12">
                  <c:v>-0.23160200000711484</c:v>
                </c:pt>
                <c:pt idx="13">
                  <c:v>-0.22733200000220677</c:v>
                </c:pt>
                <c:pt idx="15">
                  <c:v>-0.24466400000528665</c:v>
                </c:pt>
                <c:pt idx="16">
                  <c:v>-0.23958300000231247</c:v>
                </c:pt>
                <c:pt idx="17">
                  <c:v>-0.23654450000321958</c:v>
                </c:pt>
                <c:pt idx="18">
                  <c:v>-0.23815950000425801</c:v>
                </c:pt>
                <c:pt idx="19">
                  <c:v>-0.23892699999851175</c:v>
                </c:pt>
                <c:pt idx="20">
                  <c:v>-0.23988999999710359</c:v>
                </c:pt>
                <c:pt idx="22">
                  <c:v>-0.2398380000013276</c:v>
                </c:pt>
                <c:pt idx="23">
                  <c:v>-0.241585000003397</c:v>
                </c:pt>
                <c:pt idx="24">
                  <c:v>-0.240067500002624</c:v>
                </c:pt>
                <c:pt idx="25">
                  <c:v>-0.2497265000056359</c:v>
                </c:pt>
                <c:pt idx="26">
                  <c:v>-0.23575699988577981</c:v>
                </c:pt>
                <c:pt idx="27">
                  <c:v>-0.24164999977074331</c:v>
                </c:pt>
                <c:pt idx="28">
                  <c:v>-0.24112100020283833</c:v>
                </c:pt>
                <c:pt idx="29">
                  <c:v>-0.24666250000154832</c:v>
                </c:pt>
                <c:pt idx="30">
                  <c:v>-0.24969949999649543</c:v>
                </c:pt>
                <c:pt idx="31">
                  <c:v>-0.24859800014382927</c:v>
                </c:pt>
                <c:pt idx="32">
                  <c:v>-0.25039949979691301</c:v>
                </c:pt>
                <c:pt idx="33">
                  <c:v>-0.25145200000406476</c:v>
                </c:pt>
                <c:pt idx="34">
                  <c:v>-0.2742805000016233</c:v>
                </c:pt>
                <c:pt idx="35">
                  <c:v>-0.306742500004475</c:v>
                </c:pt>
                <c:pt idx="36">
                  <c:v>-0.27172600000631064</c:v>
                </c:pt>
                <c:pt idx="37">
                  <c:v>-0.26862000000255648</c:v>
                </c:pt>
                <c:pt idx="38">
                  <c:v>-0.27685800000472227</c:v>
                </c:pt>
                <c:pt idx="39">
                  <c:v>-0.27731949999724748</c:v>
                </c:pt>
                <c:pt idx="40">
                  <c:v>-0.28246600000420585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8-4E44-A1D9-43347A1AB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8-4E44-A1D9-43347A1AB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8-4E44-A1D9-43347A1AB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8-4E44-A1D9-43347A1AB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Active!$O$21:$O$954</c:f>
              <c:numCache>
                <c:formatCode>General</c:formatCode>
                <c:ptCount val="934"/>
                <c:pt idx="0">
                  <c:v>-0.10344825246344314</c:v>
                </c:pt>
                <c:pt idx="1">
                  <c:v>-0.19815722619126114</c:v>
                </c:pt>
                <c:pt idx="2">
                  <c:v>-0.2005561363667378</c:v>
                </c:pt>
                <c:pt idx="3">
                  <c:v>-0.2006361000392537</c:v>
                </c:pt>
                <c:pt idx="4">
                  <c:v>-0.20856529780592914</c:v>
                </c:pt>
                <c:pt idx="5">
                  <c:v>-0.21441544008719154</c:v>
                </c:pt>
                <c:pt idx="6">
                  <c:v>-0.21593794841189407</c:v>
                </c:pt>
                <c:pt idx="7">
                  <c:v>-0.22230625529105941</c:v>
                </c:pt>
                <c:pt idx="8">
                  <c:v>-0.2234961147380958</c:v>
                </c:pt>
                <c:pt idx="9">
                  <c:v>-0.22391192583517844</c:v>
                </c:pt>
                <c:pt idx="10">
                  <c:v>-0.22394391130418478</c:v>
                </c:pt>
                <c:pt idx="11">
                  <c:v>-0.2239471098510854</c:v>
                </c:pt>
                <c:pt idx="12">
                  <c:v>-0.22423178052524198</c:v>
                </c:pt>
                <c:pt idx="13">
                  <c:v>-0.22423178052524198</c:v>
                </c:pt>
                <c:pt idx="14">
                  <c:v>-0.22475314367004556</c:v>
                </c:pt>
                <c:pt idx="15">
                  <c:v>-0.23014269519761643</c:v>
                </c:pt>
                <c:pt idx="16">
                  <c:v>-0.23150527617728717</c:v>
                </c:pt>
                <c:pt idx="17">
                  <c:v>-0.23150847472418778</c:v>
                </c:pt>
                <c:pt idx="18">
                  <c:v>-0.23154046019319416</c:v>
                </c:pt>
                <c:pt idx="19">
                  <c:v>-0.23168439480372277</c:v>
                </c:pt>
                <c:pt idx="20">
                  <c:v>-0.23220255940162571</c:v>
                </c:pt>
                <c:pt idx="21">
                  <c:v>-0.2323720823873594</c:v>
                </c:pt>
                <c:pt idx="22">
                  <c:v>-0.23332844791064944</c:v>
                </c:pt>
                <c:pt idx="23">
                  <c:v>-0.23645662677947096</c:v>
                </c:pt>
                <c:pt idx="24">
                  <c:v>-0.23663254685900592</c:v>
                </c:pt>
                <c:pt idx="25">
                  <c:v>-0.2381230697147021</c:v>
                </c:pt>
                <c:pt idx="26">
                  <c:v>-0.23884913986114636</c:v>
                </c:pt>
                <c:pt idx="27">
                  <c:v>-0.23949524633507474</c:v>
                </c:pt>
                <c:pt idx="28">
                  <c:v>-0.23979590974373446</c:v>
                </c:pt>
                <c:pt idx="29">
                  <c:v>-0.23992705016666052</c:v>
                </c:pt>
                <c:pt idx="30">
                  <c:v>-0.24420670591971086</c:v>
                </c:pt>
                <c:pt idx="31">
                  <c:v>-0.24644249020325509</c:v>
                </c:pt>
                <c:pt idx="32">
                  <c:v>-0.24644568875015571</c:v>
                </c:pt>
                <c:pt idx="33">
                  <c:v>-0.24815691134199575</c:v>
                </c:pt>
                <c:pt idx="34">
                  <c:v>-0.27649283833472588</c:v>
                </c:pt>
                <c:pt idx="35">
                  <c:v>-0.27773387453217246</c:v>
                </c:pt>
                <c:pt idx="36">
                  <c:v>-0.27846634177241802</c:v>
                </c:pt>
                <c:pt idx="37">
                  <c:v>-0.27960502446904423</c:v>
                </c:pt>
                <c:pt idx="38">
                  <c:v>-0.28795962897350424</c:v>
                </c:pt>
                <c:pt idx="39">
                  <c:v>-0.28796282752040492</c:v>
                </c:pt>
                <c:pt idx="40">
                  <c:v>-0.29625026253995157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8-4E44-A1D9-43347A1AB1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</c:numCache>
            </c:numRef>
          </c:xVal>
          <c:yVal>
            <c:numRef>
              <c:f>Active!$U$21:$U$54</c:f>
              <c:numCache>
                <c:formatCode>General</c:formatCode>
                <c:ptCount val="34"/>
                <c:pt idx="6">
                  <c:v>-7.4482500000158325E-2</c:v>
                </c:pt>
                <c:pt idx="14">
                  <c:v>-0.26992650000465801</c:v>
                </c:pt>
                <c:pt idx="21">
                  <c:v>-0.27557950000482379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8-4E44-A1D9-43347A1A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0264"/>
        <c:axId val="1"/>
      </c:scatterChart>
      <c:valAx>
        <c:axId val="87982026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593984962406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0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1291543512015949"/>
          <c:w val="0.723308270676691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F-4951-81C9-F1C1CDE6D8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F-4951-81C9-F1C1CDE6D8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0">
                  <c:v>-3.9921519994095434E-2</c:v>
                </c:pt>
                <c:pt idx="3">
                  <c:v>-0.20314650000364054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F-4951-81C9-F1C1CDE6D8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-0.20138400000723777</c:v>
                </c:pt>
                <c:pt idx="2">
                  <c:v>-0.20400900000095135</c:v>
                </c:pt>
                <c:pt idx="4">
                  <c:v>-0.21250500000314787</c:v>
                </c:pt>
                <c:pt idx="5">
                  <c:v>-0.21938001931994222</c:v>
                </c:pt>
                <c:pt idx="7">
                  <c:v>-0.23087900000246009</c:v>
                </c:pt>
                <c:pt idx="8">
                  <c:v>-0.23315700000239303</c:v>
                </c:pt>
                <c:pt idx="9">
                  <c:v>-0.23158200000034412</c:v>
                </c:pt>
                <c:pt idx="10">
                  <c:v>-0.23199700000259327</c:v>
                </c:pt>
                <c:pt idx="11">
                  <c:v>-0.23145849999855272</c:v>
                </c:pt>
                <c:pt idx="12">
                  <c:v>-0.23160200000711484</c:v>
                </c:pt>
                <c:pt idx="13">
                  <c:v>-0.22733200000220677</c:v>
                </c:pt>
                <c:pt idx="15">
                  <c:v>-0.24466400000528665</c:v>
                </c:pt>
                <c:pt idx="16">
                  <c:v>-0.23958300000231247</c:v>
                </c:pt>
                <c:pt idx="17">
                  <c:v>-0.23654450000321958</c:v>
                </c:pt>
                <c:pt idx="18">
                  <c:v>-0.23815950000425801</c:v>
                </c:pt>
                <c:pt idx="19">
                  <c:v>-0.23892699999851175</c:v>
                </c:pt>
                <c:pt idx="20">
                  <c:v>-0.23988999999710359</c:v>
                </c:pt>
                <c:pt idx="22">
                  <c:v>-0.2398380000013276</c:v>
                </c:pt>
                <c:pt idx="23">
                  <c:v>-0.241585000003397</c:v>
                </c:pt>
                <c:pt idx="24">
                  <c:v>-0.240067500002624</c:v>
                </c:pt>
                <c:pt idx="25">
                  <c:v>-0.2497265000056359</c:v>
                </c:pt>
                <c:pt idx="26">
                  <c:v>-0.23575699988577981</c:v>
                </c:pt>
                <c:pt idx="27">
                  <c:v>-0.24164999977074331</c:v>
                </c:pt>
                <c:pt idx="28">
                  <c:v>-0.24112100020283833</c:v>
                </c:pt>
                <c:pt idx="29">
                  <c:v>-0.24666250000154832</c:v>
                </c:pt>
                <c:pt idx="30">
                  <c:v>-0.24969949999649543</c:v>
                </c:pt>
                <c:pt idx="31">
                  <c:v>-0.24859800014382927</c:v>
                </c:pt>
                <c:pt idx="32">
                  <c:v>-0.25039949979691301</c:v>
                </c:pt>
                <c:pt idx="33">
                  <c:v>-0.25145200000406476</c:v>
                </c:pt>
                <c:pt idx="34">
                  <c:v>-0.2742805000016233</c:v>
                </c:pt>
                <c:pt idx="35">
                  <c:v>-0.306742500004475</c:v>
                </c:pt>
                <c:pt idx="36">
                  <c:v>-0.27172600000631064</c:v>
                </c:pt>
                <c:pt idx="37">
                  <c:v>-0.26862000000255648</c:v>
                </c:pt>
                <c:pt idx="38">
                  <c:v>-0.27685800000472227</c:v>
                </c:pt>
                <c:pt idx="39">
                  <c:v>-0.27731949999724748</c:v>
                </c:pt>
                <c:pt idx="40">
                  <c:v>-0.28246600000420585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F-4951-81C9-F1C1CDE6D8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F-4951-81C9-F1C1CDE6D8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F-4951-81C9-F1C1CDE6D8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F-4951-81C9-F1C1CDE6D8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0">
                  <c:v>-0.10344825246344314</c:v>
                </c:pt>
                <c:pt idx="1">
                  <c:v>-0.19815722619126114</c:v>
                </c:pt>
                <c:pt idx="2">
                  <c:v>-0.2005561363667378</c:v>
                </c:pt>
                <c:pt idx="3">
                  <c:v>-0.2006361000392537</c:v>
                </c:pt>
                <c:pt idx="4">
                  <c:v>-0.20856529780592914</c:v>
                </c:pt>
                <c:pt idx="5">
                  <c:v>-0.21441544008719154</c:v>
                </c:pt>
                <c:pt idx="6">
                  <c:v>-0.21593794841189407</c:v>
                </c:pt>
                <c:pt idx="7">
                  <c:v>-0.22230625529105941</c:v>
                </c:pt>
                <c:pt idx="8">
                  <c:v>-0.2234961147380958</c:v>
                </c:pt>
                <c:pt idx="9">
                  <c:v>-0.22391192583517844</c:v>
                </c:pt>
                <c:pt idx="10">
                  <c:v>-0.22394391130418478</c:v>
                </c:pt>
                <c:pt idx="11">
                  <c:v>-0.2239471098510854</c:v>
                </c:pt>
                <c:pt idx="12">
                  <c:v>-0.22423178052524198</c:v>
                </c:pt>
                <c:pt idx="13">
                  <c:v>-0.22423178052524198</c:v>
                </c:pt>
                <c:pt idx="14">
                  <c:v>-0.22475314367004556</c:v>
                </c:pt>
                <c:pt idx="15">
                  <c:v>-0.23014269519761643</c:v>
                </c:pt>
                <c:pt idx="16">
                  <c:v>-0.23150527617728717</c:v>
                </c:pt>
                <c:pt idx="17">
                  <c:v>-0.23150847472418778</c:v>
                </c:pt>
                <c:pt idx="18">
                  <c:v>-0.23154046019319416</c:v>
                </c:pt>
                <c:pt idx="19">
                  <c:v>-0.23168439480372277</c:v>
                </c:pt>
                <c:pt idx="20">
                  <c:v>-0.23220255940162571</c:v>
                </c:pt>
                <c:pt idx="21">
                  <c:v>-0.2323720823873594</c:v>
                </c:pt>
                <c:pt idx="22">
                  <c:v>-0.23332844791064944</c:v>
                </c:pt>
                <c:pt idx="23">
                  <c:v>-0.23645662677947096</c:v>
                </c:pt>
                <c:pt idx="24">
                  <c:v>-0.23663254685900592</c:v>
                </c:pt>
                <c:pt idx="25">
                  <c:v>-0.2381230697147021</c:v>
                </c:pt>
                <c:pt idx="26">
                  <c:v>-0.23884913986114636</c:v>
                </c:pt>
                <c:pt idx="27">
                  <c:v>-0.23949524633507474</c:v>
                </c:pt>
                <c:pt idx="28">
                  <c:v>-0.23979590974373446</c:v>
                </c:pt>
                <c:pt idx="29">
                  <c:v>-0.23992705016666052</c:v>
                </c:pt>
                <c:pt idx="30">
                  <c:v>-0.24420670591971086</c:v>
                </c:pt>
                <c:pt idx="31">
                  <c:v>-0.24644249020325509</c:v>
                </c:pt>
                <c:pt idx="32">
                  <c:v>-0.24644568875015571</c:v>
                </c:pt>
                <c:pt idx="33">
                  <c:v>-0.24815691134199575</c:v>
                </c:pt>
                <c:pt idx="34">
                  <c:v>-0.27649283833472588</c:v>
                </c:pt>
                <c:pt idx="35">
                  <c:v>-0.27773387453217246</c:v>
                </c:pt>
                <c:pt idx="36">
                  <c:v>-0.27846634177241802</c:v>
                </c:pt>
                <c:pt idx="37">
                  <c:v>-0.27960502446904423</c:v>
                </c:pt>
                <c:pt idx="38">
                  <c:v>-0.28795962897350424</c:v>
                </c:pt>
                <c:pt idx="39">
                  <c:v>-0.28796282752040492</c:v>
                </c:pt>
                <c:pt idx="40">
                  <c:v>-0.29625026253995157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F-4951-81C9-F1C1CDE6D8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-7397</c:v>
                </c:pt>
                <c:pt idx="1">
                  <c:v>7408</c:v>
                </c:pt>
                <c:pt idx="2">
                  <c:v>7783</c:v>
                </c:pt>
                <c:pt idx="3">
                  <c:v>7795.5</c:v>
                </c:pt>
                <c:pt idx="4">
                  <c:v>9035</c:v>
                </c:pt>
                <c:pt idx="5">
                  <c:v>9949.5</c:v>
                </c:pt>
                <c:pt idx="6">
                  <c:v>10187.5</c:v>
                </c:pt>
                <c:pt idx="7">
                  <c:v>11183</c:v>
                </c:pt>
                <c:pt idx="8">
                  <c:v>11369</c:v>
                </c:pt>
                <c:pt idx="9">
                  <c:v>11434</c:v>
                </c:pt>
                <c:pt idx="10">
                  <c:v>11439</c:v>
                </c:pt>
                <c:pt idx="11">
                  <c:v>11439.5</c:v>
                </c:pt>
                <c:pt idx="12">
                  <c:v>11484</c:v>
                </c:pt>
                <c:pt idx="13">
                  <c:v>11484</c:v>
                </c:pt>
                <c:pt idx="14">
                  <c:v>11565.5</c:v>
                </c:pt>
                <c:pt idx="15">
                  <c:v>12408</c:v>
                </c:pt>
                <c:pt idx="16">
                  <c:v>12621</c:v>
                </c:pt>
                <c:pt idx="17">
                  <c:v>12621.5</c:v>
                </c:pt>
                <c:pt idx="18">
                  <c:v>12626.5</c:v>
                </c:pt>
                <c:pt idx="19">
                  <c:v>12649</c:v>
                </c:pt>
                <c:pt idx="20">
                  <c:v>12730</c:v>
                </c:pt>
                <c:pt idx="21">
                  <c:v>12756.5</c:v>
                </c:pt>
                <c:pt idx="22">
                  <c:v>12906</c:v>
                </c:pt>
                <c:pt idx="23">
                  <c:v>13395</c:v>
                </c:pt>
                <c:pt idx="24">
                  <c:v>13422.5</c:v>
                </c:pt>
                <c:pt idx="25">
                  <c:v>13655.5</c:v>
                </c:pt>
                <c:pt idx="26">
                  <c:v>13769</c:v>
                </c:pt>
                <c:pt idx="27">
                  <c:v>13870</c:v>
                </c:pt>
                <c:pt idx="28">
                  <c:v>13917</c:v>
                </c:pt>
                <c:pt idx="29">
                  <c:v>13937.5</c:v>
                </c:pt>
                <c:pt idx="30">
                  <c:v>14606.5</c:v>
                </c:pt>
                <c:pt idx="31">
                  <c:v>14956</c:v>
                </c:pt>
                <c:pt idx="32">
                  <c:v>14956.5</c:v>
                </c:pt>
                <c:pt idx="33">
                  <c:v>15224</c:v>
                </c:pt>
                <c:pt idx="34">
                  <c:v>19653.5</c:v>
                </c:pt>
                <c:pt idx="35">
                  <c:v>19847.5</c:v>
                </c:pt>
                <c:pt idx="36">
                  <c:v>19962</c:v>
                </c:pt>
                <c:pt idx="37">
                  <c:v>20140</c:v>
                </c:pt>
                <c:pt idx="38">
                  <c:v>21446</c:v>
                </c:pt>
                <c:pt idx="39">
                  <c:v>21446.5</c:v>
                </c:pt>
                <c:pt idx="40">
                  <c:v>22742</c:v>
                </c:pt>
              </c:numCache>
            </c:numRef>
          </c:xVal>
          <c:yVal>
            <c:numRef>
              <c:f>Active!$U$21:$U$540</c:f>
              <c:numCache>
                <c:formatCode>General</c:formatCode>
                <c:ptCount val="520"/>
                <c:pt idx="6">
                  <c:v>-7.4482500000158325E-2</c:v>
                </c:pt>
                <c:pt idx="14">
                  <c:v>-0.26992650000465801</c:v>
                </c:pt>
                <c:pt idx="21">
                  <c:v>-0.27557950000482379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F-4951-81C9-F1C1CDE6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3216"/>
        <c:axId val="1"/>
      </c:scatterChart>
      <c:valAx>
        <c:axId val="87982321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3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616892199852262"/>
          <c:w val="0.7222233256878927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1D4363-5B1D-7332-DA8D-AAD357A5B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3E6D3CE-D079-0457-4A82-2BA77844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8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6.28515625" style="1" customWidth="1"/>
    <col min="2" max="2" width="3.85546875" style="1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12" customFormat="1" ht="12.95" customHeight="1">
      <c r="A2" s="12" t="s">
        <v>1</v>
      </c>
      <c r="B2" s="3" t="s">
        <v>2</v>
      </c>
      <c r="D2" s="13" t="s">
        <v>3</v>
      </c>
    </row>
    <row r="3" spans="1:6" s="12" customFormat="1" ht="12.95" customHeight="1"/>
    <row r="4" spans="1:6" s="12" customFormat="1" ht="12.95" customHeight="1">
      <c r="A4" s="14" t="s">
        <v>4</v>
      </c>
      <c r="C4" s="15" t="s">
        <v>5</v>
      </c>
      <c r="D4" s="16" t="s">
        <v>5</v>
      </c>
    </row>
    <row r="5" spans="1:6" s="12" customFormat="1" ht="12.95" customHeight="1">
      <c r="A5" s="17" t="s">
        <v>6</v>
      </c>
      <c r="C5" s="18">
        <v>-9.5</v>
      </c>
      <c r="D5" s="12" t="s">
        <v>7</v>
      </c>
    </row>
    <row r="6" spans="1:6" s="12" customFormat="1" ht="12.95" customHeight="1">
      <c r="A6" s="14" t="s">
        <v>8</v>
      </c>
      <c r="E6" s="74" t="s">
        <v>74</v>
      </c>
      <c r="F6" s="75"/>
    </row>
    <row r="7" spans="1:6" s="12" customFormat="1" ht="12.95" customHeight="1">
      <c r="A7" s="12" t="s">
        <v>9</v>
      </c>
      <c r="C7" s="12">
        <v>53653.817000000003</v>
      </c>
      <c r="D7" s="73" t="s">
        <v>73</v>
      </c>
      <c r="E7" s="76">
        <v>51467.793447480006</v>
      </c>
      <c r="F7" s="77" t="s">
        <v>10</v>
      </c>
    </row>
    <row r="8" spans="1:6" s="12" customFormat="1" ht="12.95" customHeight="1">
      <c r="A8" s="12" t="s">
        <v>11</v>
      </c>
      <c r="C8" s="12">
        <v>0.29552299999999998</v>
      </c>
      <c r="D8" s="73" t="s">
        <v>73</v>
      </c>
      <c r="E8" s="78">
        <v>0.29552519999999999</v>
      </c>
      <c r="F8" s="79" t="s">
        <v>10</v>
      </c>
    </row>
    <row r="9" spans="1:6" s="12" customFormat="1" ht="12.95" customHeight="1">
      <c r="A9" s="19" t="s">
        <v>12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2" customFormat="1" ht="12.95" customHeight="1">
      <c r="C10" s="23" t="s">
        <v>13</v>
      </c>
      <c r="D10" s="23" t="s">
        <v>14</v>
      </c>
    </row>
    <row r="11" spans="1:6" s="12" customFormat="1" ht="12.95" customHeight="1">
      <c r="A11" s="12" t="s">
        <v>15</v>
      </c>
      <c r="C11" s="22">
        <f ca="1">INTERCEPT(INDIRECT($D$9):G986,INDIRECT($C$9):F986)</f>
        <v>-0.15076755531144514</v>
      </c>
      <c r="D11" s="13"/>
    </row>
    <row r="12" spans="1:6" s="12" customFormat="1" ht="12.95" customHeight="1">
      <c r="A12" s="12" t="s">
        <v>16</v>
      </c>
      <c r="C12" s="22">
        <f ca="1">SLOPE(INDIRECT($D$9):G986,INDIRECT($C$9):F986)</f>
        <v>-6.3970938012710581E-6</v>
      </c>
      <c r="D12" s="13"/>
      <c r="E12" s="67" t="s">
        <v>69</v>
      </c>
      <c r="F12" s="68" t="s">
        <v>72</v>
      </c>
    </row>
    <row r="13" spans="1:6" s="12" customFormat="1" ht="12.95" customHeight="1">
      <c r="A13" s="12" t="s">
        <v>17</v>
      </c>
      <c r="C13" s="13" t="s">
        <v>18</v>
      </c>
      <c r="E13" s="65" t="s">
        <v>20</v>
      </c>
      <c r="F13" s="69">
        <v>1</v>
      </c>
    </row>
    <row r="14" spans="1:6" s="12" customFormat="1" ht="12.95" customHeight="1">
      <c r="E14" s="65" t="s">
        <v>22</v>
      </c>
      <c r="F14" s="70">
        <f ca="1">NOW()+15018.5+$C$5/24</f>
        <v>60683.846974537031</v>
      </c>
    </row>
    <row r="15" spans="1:6" s="12" customFormat="1" ht="12.95" customHeight="1">
      <c r="A15" s="14" t="s">
        <v>19</v>
      </c>
      <c r="C15" s="24">
        <f ca="1">(C7+C11)+(C8+C12)*INT(MAX(F21:F3527))</f>
        <v>60374.304815737458</v>
      </c>
      <c r="E15" s="65" t="s">
        <v>24</v>
      </c>
      <c r="F15" s="70">
        <f ca="1">ROUND(2*($F$14-$C$7)/$C$8,0)/2+$F$13</f>
        <v>23789.5</v>
      </c>
    </row>
    <row r="16" spans="1:6" s="12" customFormat="1" ht="12.95" customHeight="1">
      <c r="A16" s="14" t="s">
        <v>21</v>
      </c>
      <c r="C16" s="24">
        <f ca="1">+C8+C12</f>
        <v>0.29551660290619869</v>
      </c>
      <c r="E16" s="65" t="s">
        <v>26</v>
      </c>
      <c r="F16" s="70">
        <f ca="1">ROUND(2*($F$14-$C$15)/$C$16,0)/2+$F$13</f>
        <v>1048.5</v>
      </c>
    </row>
    <row r="17" spans="1:21" s="12" customFormat="1" ht="12.95" customHeight="1">
      <c r="A17" s="19" t="s">
        <v>23</v>
      </c>
      <c r="C17" s="12">
        <f>COUNT(C21:C2185)</f>
        <v>41</v>
      </c>
      <c r="E17" s="65" t="s">
        <v>70</v>
      </c>
      <c r="F17" s="71">
        <f ca="1">+$C$15+$C$16*$F$16-15018.5-$C$5/24</f>
        <v>45666.04980721794</v>
      </c>
    </row>
    <row r="18" spans="1:21" s="12" customFormat="1" ht="12.95" customHeight="1">
      <c r="A18" s="14" t="s">
        <v>25</v>
      </c>
      <c r="C18" s="25">
        <f ca="1">+C15</f>
        <v>60374.304815737458</v>
      </c>
      <c r="D18" s="64">
        <f ca="1">+C16</f>
        <v>0.29551660290619869</v>
      </c>
      <c r="E18" s="66" t="s">
        <v>71</v>
      </c>
      <c r="F18" s="72">
        <f ca="1">+($C$15+$C$16*$F$16)-($C$16/2)-15018.5-$C$5/24</f>
        <v>45665.902048916483</v>
      </c>
    </row>
    <row r="19" spans="1:21" s="12" customFormat="1" ht="12.95" customHeight="1">
      <c r="E19" s="19"/>
      <c r="F19" s="26"/>
    </row>
    <row r="20" spans="1:21" s="12" customFormat="1" ht="12.95" customHeight="1">
      <c r="A20" s="23" t="s">
        <v>27</v>
      </c>
      <c r="B20" s="23" t="s">
        <v>28</v>
      </c>
      <c r="C20" s="23" t="s">
        <v>29</v>
      </c>
      <c r="D20" s="23" t="s">
        <v>30</v>
      </c>
      <c r="E20" s="23" t="s">
        <v>31</v>
      </c>
      <c r="F20" s="23" t="s">
        <v>32</v>
      </c>
      <c r="G20" s="23" t="s">
        <v>33</v>
      </c>
      <c r="H20" s="27" t="s">
        <v>34</v>
      </c>
      <c r="I20" s="27" t="s">
        <v>35</v>
      </c>
      <c r="J20" s="27" t="s">
        <v>36</v>
      </c>
      <c r="K20" s="27" t="s">
        <v>37</v>
      </c>
      <c r="L20" s="27" t="s">
        <v>38</v>
      </c>
      <c r="M20" s="27" t="s">
        <v>39</v>
      </c>
      <c r="N20" s="27" t="s">
        <v>40</v>
      </c>
      <c r="O20" s="27" t="s">
        <v>41</v>
      </c>
      <c r="P20" s="27" t="s">
        <v>42</v>
      </c>
      <c r="Q20" s="23" t="s">
        <v>43</v>
      </c>
      <c r="U20" s="28" t="s">
        <v>44</v>
      </c>
    </row>
    <row r="21" spans="1:21" s="12" customFormat="1" ht="12.95" customHeight="1">
      <c r="A21" s="3" t="s">
        <v>10</v>
      </c>
      <c r="C21" s="29">
        <v>51467.793447480006</v>
      </c>
      <c r="D21" s="29" t="s">
        <v>18</v>
      </c>
      <c r="E21" s="12">
        <f t="shared" ref="E21:E58" si="0">+(C21-C$7)/C$8</f>
        <v>-7397.1350876919805</v>
      </c>
      <c r="F21" s="12">
        <f>ROUND(2*E21,0)/2</f>
        <v>-7397</v>
      </c>
      <c r="G21" s="12">
        <f t="shared" ref="G21:G34" si="1">+C21-(C$7+F21*C$8)</f>
        <v>-3.9921519994095434E-2</v>
      </c>
      <c r="J21" s="12">
        <f>+G21</f>
        <v>-3.9921519994095434E-2</v>
      </c>
      <c r="O21" s="12">
        <f t="shared" ref="O21:O58" ca="1" si="2">+C$11+C$12*$F21</f>
        <v>-0.10344825246344314</v>
      </c>
      <c r="Q21" s="30">
        <f t="shared" ref="Q21:Q58" si="3">+C21-15018.5</f>
        <v>36449.293447480006</v>
      </c>
    </row>
    <row r="22" spans="1:21" s="12" customFormat="1" ht="12.95" customHeight="1">
      <c r="A22" s="14" t="s">
        <v>45</v>
      </c>
      <c r="C22" s="29">
        <v>55842.85</v>
      </c>
      <c r="D22" s="29">
        <v>2.0000000000000001E-4</v>
      </c>
      <c r="E22" s="12">
        <f t="shared" si="0"/>
        <v>7407.3185505019774</v>
      </c>
      <c r="F22" s="31">
        <f t="shared" ref="F22:F27" si="4">ROUND(2*E22,0)/2+0.5</f>
        <v>7408</v>
      </c>
      <c r="G22" s="12">
        <f t="shared" si="1"/>
        <v>-0.20138400000723777</v>
      </c>
      <c r="K22" s="12">
        <f>+G22</f>
        <v>-0.20138400000723777</v>
      </c>
      <c r="O22" s="12">
        <f t="shared" ca="1" si="2"/>
        <v>-0.19815722619126114</v>
      </c>
      <c r="Q22" s="30">
        <f t="shared" si="3"/>
        <v>40824.35</v>
      </c>
    </row>
    <row r="23" spans="1:21" s="12" customFormat="1" ht="12.95" customHeight="1">
      <c r="A23" s="7" t="s">
        <v>46</v>
      </c>
      <c r="B23" s="32" t="s">
        <v>47</v>
      </c>
      <c r="C23" s="7">
        <v>55953.6685</v>
      </c>
      <c r="D23" s="7">
        <v>4.0000000000000002E-4</v>
      </c>
      <c r="E23" s="12">
        <f t="shared" si="0"/>
        <v>7782.3096679446171</v>
      </c>
      <c r="F23" s="31">
        <f t="shared" si="4"/>
        <v>7783</v>
      </c>
      <c r="G23" s="12">
        <f t="shared" si="1"/>
        <v>-0.20400900000095135</v>
      </c>
      <c r="K23" s="12">
        <f>+G23</f>
        <v>-0.20400900000095135</v>
      </c>
      <c r="O23" s="12">
        <f t="shared" ca="1" si="2"/>
        <v>-0.2005561363667378</v>
      </c>
      <c r="Q23" s="30">
        <f t="shared" si="3"/>
        <v>40935.1685</v>
      </c>
    </row>
    <row r="24" spans="1:21" s="12" customFormat="1" ht="12.95" customHeight="1">
      <c r="A24" s="7" t="s">
        <v>48</v>
      </c>
      <c r="B24" s="32" t="s">
        <v>49</v>
      </c>
      <c r="C24" s="7">
        <v>55957.363400000002</v>
      </c>
      <c r="D24" s="7">
        <v>2.0000000000000001E-4</v>
      </c>
      <c r="E24" s="12">
        <f t="shared" si="0"/>
        <v>7794.812586499188</v>
      </c>
      <c r="F24" s="31">
        <f t="shared" si="4"/>
        <v>7795.5</v>
      </c>
      <c r="G24" s="12">
        <f t="shared" si="1"/>
        <v>-0.20314650000364054</v>
      </c>
      <c r="J24" s="12">
        <f>+G24</f>
        <v>-0.20314650000364054</v>
      </c>
      <c r="O24" s="12">
        <f t="shared" ca="1" si="2"/>
        <v>-0.2006361000392537</v>
      </c>
      <c r="Q24" s="30">
        <f t="shared" si="3"/>
        <v>40938.863400000002</v>
      </c>
    </row>
    <row r="25" spans="1:21" s="12" customFormat="1" ht="12.95" customHeight="1">
      <c r="A25" s="33" t="s">
        <v>50</v>
      </c>
      <c r="B25" s="32" t="s">
        <v>47</v>
      </c>
      <c r="C25" s="7">
        <v>56323.654799999997</v>
      </c>
      <c r="D25" s="7">
        <v>5.9999999999999995E-4</v>
      </c>
      <c r="E25" s="12">
        <f t="shared" si="0"/>
        <v>9034.2809189132295</v>
      </c>
      <c r="F25" s="31">
        <f t="shared" si="4"/>
        <v>9035</v>
      </c>
      <c r="G25" s="12">
        <f t="shared" si="1"/>
        <v>-0.21250500000314787</v>
      </c>
      <c r="K25" s="12">
        <f t="shared" ref="K25:K34" si="5">+G25</f>
        <v>-0.21250500000314787</v>
      </c>
      <c r="O25" s="12">
        <f t="shared" ca="1" si="2"/>
        <v>-0.20856529780592914</v>
      </c>
      <c r="Q25" s="30">
        <f t="shared" si="3"/>
        <v>41305.154799999997</v>
      </c>
    </row>
    <row r="26" spans="1:21" s="12" customFormat="1" ht="12.95" customHeight="1">
      <c r="A26" s="34" t="s">
        <v>51</v>
      </c>
      <c r="B26" s="33"/>
      <c r="C26" s="7">
        <v>56593.903708480684</v>
      </c>
      <c r="D26" s="7">
        <v>2.0000000000000001E-4</v>
      </c>
      <c r="E26" s="12">
        <f t="shared" si="0"/>
        <v>9948.7576550071626</v>
      </c>
      <c r="F26" s="31">
        <f t="shared" si="4"/>
        <v>9949.5</v>
      </c>
      <c r="G26" s="12">
        <f t="shared" si="1"/>
        <v>-0.21938001931994222</v>
      </c>
      <c r="K26" s="12">
        <f t="shared" si="5"/>
        <v>-0.21938001931994222</v>
      </c>
      <c r="O26" s="12">
        <f t="shared" ca="1" si="2"/>
        <v>-0.21441544008719154</v>
      </c>
      <c r="Q26" s="30">
        <f t="shared" si="3"/>
        <v>41575.403708480684</v>
      </c>
    </row>
    <row r="27" spans="1:21" s="12" customFormat="1" ht="12.95" customHeight="1">
      <c r="A27" s="7" t="s">
        <v>52</v>
      </c>
      <c r="B27" s="32" t="s">
        <v>49</v>
      </c>
      <c r="C27" s="35">
        <v>56664.38308</v>
      </c>
      <c r="D27" s="7">
        <v>2.0000000000000001E-4</v>
      </c>
      <c r="E27" s="12">
        <f t="shared" si="0"/>
        <v>10187.247963779459</v>
      </c>
      <c r="F27" s="31">
        <f t="shared" si="4"/>
        <v>10187.5</v>
      </c>
      <c r="G27" s="12">
        <f t="shared" si="1"/>
        <v>-7.4482500000158325E-2</v>
      </c>
      <c r="O27" s="12">
        <f t="shared" ca="1" si="2"/>
        <v>-0.21593794841189407</v>
      </c>
      <c r="Q27" s="30">
        <f t="shared" si="3"/>
        <v>41645.88308</v>
      </c>
      <c r="U27" s="12">
        <f>+G27</f>
        <v>-7.4482500000158325E-2</v>
      </c>
    </row>
    <row r="28" spans="1:21" s="12" customFormat="1" ht="12.95" customHeight="1">
      <c r="A28" s="36" t="s">
        <v>53</v>
      </c>
      <c r="B28" s="37" t="s">
        <v>49</v>
      </c>
      <c r="C28" s="38">
        <v>56958.419829999999</v>
      </c>
      <c r="D28" s="38">
        <v>5.9999999999999995E-4</v>
      </c>
      <c r="E28" s="12">
        <f t="shared" si="0"/>
        <v>11182.218744395517</v>
      </c>
      <c r="F28" s="39">
        <f t="shared" ref="F28:F60" si="6">ROUND(2*E28,0)/2+1</f>
        <v>11183</v>
      </c>
      <c r="G28" s="12">
        <f t="shared" si="1"/>
        <v>-0.23087900000246009</v>
      </c>
      <c r="K28" s="12">
        <f t="shared" si="5"/>
        <v>-0.23087900000246009</v>
      </c>
      <c r="O28" s="12">
        <f t="shared" ca="1" si="2"/>
        <v>-0.22230625529105941</v>
      </c>
      <c r="Q28" s="30">
        <f t="shared" si="3"/>
        <v>41939.919829999999</v>
      </c>
    </row>
    <row r="29" spans="1:21" s="12" customFormat="1" ht="12.95" customHeight="1">
      <c r="A29" s="36" t="s">
        <v>53</v>
      </c>
      <c r="B29" s="37" t="s">
        <v>49</v>
      </c>
      <c r="C29" s="38">
        <v>57013.384830000003</v>
      </c>
      <c r="D29" s="38">
        <v>1E-4</v>
      </c>
      <c r="E29" s="12">
        <f t="shared" si="0"/>
        <v>11368.211036027653</v>
      </c>
      <c r="F29" s="39">
        <f t="shared" si="6"/>
        <v>11369</v>
      </c>
      <c r="G29" s="12">
        <f t="shared" si="1"/>
        <v>-0.23315700000239303</v>
      </c>
      <c r="K29" s="12">
        <f t="shared" si="5"/>
        <v>-0.23315700000239303</v>
      </c>
      <c r="O29" s="12">
        <f t="shared" ca="1" si="2"/>
        <v>-0.2234961147380958</v>
      </c>
      <c r="Q29" s="30">
        <f t="shared" si="3"/>
        <v>41994.884830000003</v>
      </c>
    </row>
    <row r="30" spans="1:21" s="12" customFormat="1" ht="12.95" customHeight="1">
      <c r="A30" s="4" t="s">
        <v>54</v>
      </c>
      <c r="B30" s="5" t="s">
        <v>49</v>
      </c>
      <c r="C30" s="4">
        <v>57032.595399999998</v>
      </c>
      <c r="D30" s="4">
        <v>2.0000000000000001E-4</v>
      </c>
      <c r="E30" s="12">
        <f t="shared" si="0"/>
        <v>11433.216365562057</v>
      </c>
      <c r="F30" s="39">
        <f t="shared" si="6"/>
        <v>11434</v>
      </c>
      <c r="G30" s="12">
        <f t="shared" si="1"/>
        <v>-0.23158200000034412</v>
      </c>
      <c r="K30" s="12">
        <f t="shared" si="5"/>
        <v>-0.23158200000034412</v>
      </c>
      <c r="O30" s="12">
        <f t="shared" ca="1" si="2"/>
        <v>-0.22391192583517844</v>
      </c>
      <c r="Q30" s="30">
        <f t="shared" si="3"/>
        <v>42014.095399999998</v>
      </c>
    </row>
    <row r="31" spans="1:21" s="12" customFormat="1" ht="12.95" customHeight="1">
      <c r="A31" s="40" t="s">
        <v>55</v>
      </c>
      <c r="B31" s="41" t="s">
        <v>47</v>
      </c>
      <c r="C31" s="40">
        <v>57034.0726</v>
      </c>
      <c r="D31" s="40" t="s">
        <v>56</v>
      </c>
      <c r="E31" s="12">
        <f t="shared" si="0"/>
        <v>11438.21496127204</v>
      </c>
      <c r="F31" s="39">
        <f t="shared" si="6"/>
        <v>11439</v>
      </c>
      <c r="G31" s="12">
        <f t="shared" si="1"/>
        <v>-0.23199700000259327</v>
      </c>
      <c r="K31" s="12">
        <f t="shared" si="5"/>
        <v>-0.23199700000259327</v>
      </c>
      <c r="O31" s="12">
        <f t="shared" ca="1" si="2"/>
        <v>-0.22394391130418478</v>
      </c>
      <c r="Q31" s="30">
        <f t="shared" si="3"/>
        <v>42015.5726</v>
      </c>
    </row>
    <row r="32" spans="1:21" s="12" customFormat="1" ht="12.95" customHeight="1">
      <c r="A32" s="40" t="s">
        <v>55</v>
      </c>
      <c r="B32" s="41" t="s">
        <v>49</v>
      </c>
      <c r="C32" s="40">
        <v>57034.2209</v>
      </c>
      <c r="D32" s="40" t="s">
        <v>56</v>
      </c>
      <c r="E32" s="12">
        <f t="shared" si="0"/>
        <v>11438.716783465239</v>
      </c>
      <c r="F32" s="39">
        <f t="shared" si="6"/>
        <v>11439.5</v>
      </c>
      <c r="G32" s="12">
        <f t="shared" si="1"/>
        <v>-0.23145849999855272</v>
      </c>
      <c r="K32" s="12">
        <f t="shared" si="5"/>
        <v>-0.23145849999855272</v>
      </c>
      <c r="O32" s="12">
        <f t="shared" ca="1" si="2"/>
        <v>-0.2239471098510854</v>
      </c>
      <c r="Q32" s="30">
        <f t="shared" si="3"/>
        <v>42015.7209</v>
      </c>
    </row>
    <row r="33" spans="1:21" s="12" customFormat="1" ht="12.95" customHeight="1">
      <c r="A33" s="36" t="s">
        <v>53</v>
      </c>
      <c r="B33" s="37" t="s">
        <v>49</v>
      </c>
      <c r="C33" s="38">
        <v>57047.371529999997</v>
      </c>
      <c r="D33" s="38">
        <v>2.9999999999999997E-4</v>
      </c>
      <c r="E33" s="12">
        <f t="shared" si="0"/>
        <v>11483.216297885425</v>
      </c>
      <c r="F33" s="39">
        <f t="shared" si="6"/>
        <v>11484</v>
      </c>
      <c r="G33" s="12">
        <f t="shared" si="1"/>
        <v>-0.23160200000711484</v>
      </c>
      <c r="K33" s="12">
        <f t="shared" si="5"/>
        <v>-0.23160200000711484</v>
      </c>
      <c r="O33" s="12">
        <f t="shared" ca="1" si="2"/>
        <v>-0.22423178052524198</v>
      </c>
      <c r="Q33" s="30">
        <f t="shared" si="3"/>
        <v>42028.871529999997</v>
      </c>
    </row>
    <row r="34" spans="1:21" s="12" customFormat="1" ht="12.95" customHeight="1">
      <c r="A34" s="36" t="s">
        <v>53</v>
      </c>
      <c r="B34" s="37" t="s">
        <v>49</v>
      </c>
      <c r="C34" s="38">
        <v>57047.375800000002</v>
      </c>
      <c r="D34" s="38">
        <v>2.9999999999999997E-4</v>
      </c>
      <c r="E34" s="12">
        <f t="shared" si="0"/>
        <v>11483.23074684542</v>
      </c>
      <c r="F34" s="39">
        <f t="shared" si="6"/>
        <v>11484</v>
      </c>
      <c r="G34" s="12">
        <f t="shared" si="1"/>
        <v>-0.22733200000220677</v>
      </c>
      <c r="K34" s="12">
        <f t="shared" si="5"/>
        <v>-0.22733200000220677</v>
      </c>
      <c r="O34" s="12">
        <f t="shared" ca="1" si="2"/>
        <v>-0.22423178052524198</v>
      </c>
      <c r="Q34" s="30">
        <f t="shared" si="3"/>
        <v>42028.875800000002</v>
      </c>
    </row>
    <row r="35" spans="1:21" s="12" customFormat="1" ht="12.95" customHeight="1">
      <c r="A35" s="36" t="s">
        <v>53</v>
      </c>
      <c r="B35" s="37" t="s">
        <v>49</v>
      </c>
      <c r="C35" s="38">
        <v>57071.41833</v>
      </c>
      <c r="D35" s="38">
        <v>4.0000000000000002E-4</v>
      </c>
      <c r="E35" s="12">
        <f t="shared" si="0"/>
        <v>11564.586614239832</v>
      </c>
      <c r="F35" s="39">
        <f t="shared" si="6"/>
        <v>11565.5</v>
      </c>
      <c r="O35" s="12">
        <f t="shared" ca="1" si="2"/>
        <v>-0.22475314367004556</v>
      </c>
      <c r="Q35" s="30">
        <f t="shared" si="3"/>
        <v>42052.91833</v>
      </c>
      <c r="U35" s="12">
        <f>+C35-(C$7+F35*C$8)</f>
        <v>-0.26992650000465801</v>
      </c>
    </row>
    <row r="36" spans="1:21" s="12" customFormat="1" ht="12.95" customHeight="1">
      <c r="A36" s="36" t="s">
        <v>53</v>
      </c>
      <c r="B36" s="37" t="s">
        <v>49</v>
      </c>
      <c r="C36" s="38">
        <v>57320.421719999998</v>
      </c>
      <c r="D36" s="38">
        <v>4.0000000000000002E-4</v>
      </c>
      <c r="E36" s="12">
        <f t="shared" si="0"/>
        <v>12407.172098279985</v>
      </c>
      <c r="F36" s="39">
        <f t="shared" si="6"/>
        <v>12408</v>
      </c>
      <c r="G36" s="12">
        <f t="shared" ref="G36:G41" si="7">+C36-(C$7+F36*C$8)</f>
        <v>-0.24466400000528665</v>
      </c>
      <c r="K36" s="12">
        <f t="shared" ref="K36:K41" si="8">+G36</f>
        <v>-0.24466400000528665</v>
      </c>
      <c r="O36" s="12">
        <f t="shared" ca="1" si="2"/>
        <v>-0.23014269519761643</v>
      </c>
      <c r="Q36" s="30">
        <f t="shared" si="3"/>
        <v>42301.921719999998</v>
      </c>
    </row>
    <row r="37" spans="1:21" s="12" customFormat="1" ht="12.95" customHeight="1">
      <c r="A37" s="42" t="s">
        <v>57</v>
      </c>
      <c r="B37" s="43" t="s">
        <v>49</v>
      </c>
      <c r="C37" s="44">
        <v>57383.373200000002</v>
      </c>
      <c r="D37" s="44">
        <v>1E-3</v>
      </c>
      <c r="E37" s="12">
        <f t="shared" si="0"/>
        <v>12620.189291527222</v>
      </c>
      <c r="F37" s="39">
        <f t="shared" si="6"/>
        <v>12621</v>
      </c>
      <c r="G37" s="12">
        <f t="shared" si="7"/>
        <v>-0.23958300000231247</v>
      </c>
      <c r="K37" s="12">
        <f t="shared" si="8"/>
        <v>-0.23958300000231247</v>
      </c>
      <c r="O37" s="12">
        <f t="shared" ca="1" si="2"/>
        <v>-0.23150527617728717</v>
      </c>
      <c r="Q37" s="30">
        <f t="shared" si="3"/>
        <v>42364.873200000002</v>
      </c>
    </row>
    <row r="38" spans="1:21" s="12" customFormat="1" ht="12.95" customHeight="1">
      <c r="A38" s="42" t="s">
        <v>57</v>
      </c>
      <c r="B38" s="43" t="s">
        <v>49</v>
      </c>
      <c r="C38" s="44">
        <v>57383.523999999998</v>
      </c>
      <c r="D38" s="44">
        <v>1.2999999999999999E-3</v>
      </c>
      <c r="E38" s="12">
        <f t="shared" si="0"/>
        <v>12620.699573298847</v>
      </c>
      <c r="F38" s="39">
        <f t="shared" si="6"/>
        <v>12621.5</v>
      </c>
      <c r="G38" s="12">
        <f t="shared" si="7"/>
        <v>-0.23654450000321958</v>
      </c>
      <c r="K38" s="12">
        <f t="shared" si="8"/>
        <v>-0.23654450000321958</v>
      </c>
      <c r="O38" s="12">
        <f t="shared" ca="1" si="2"/>
        <v>-0.23150847472418778</v>
      </c>
      <c r="Q38" s="30">
        <f t="shared" si="3"/>
        <v>42365.023999999998</v>
      </c>
    </row>
    <row r="39" spans="1:21" s="12" customFormat="1" ht="12.95" customHeight="1">
      <c r="A39" s="40" t="s">
        <v>55</v>
      </c>
      <c r="B39" s="41" t="s">
        <v>49</v>
      </c>
      <c r="C39" s="40">
        <v>57385</v>
      </c>
      <c r="D39" s="40" t="s">
        <v>56</v>
      </c>
      <c r="E39" s="12">
        <f t="shared" si="0"/>
        <v>12625.69410841118</v>
      </c>
      <c r="F39" s="39">
        <f t="shared" si="6"/>
        <v>12626.5</v>
      </c>
      <c r="G39" s="12">
        <f t="shared" si="7"/>
        <v>-0.23815950000425801</v>
      </c>
      <c r="K39" s="12">
        <f t="shared" si="8"/>
        <v>-0.23815950000425801</v>
      </c>
      <c r="O39" s="12">
        <f t="shared" ca="1" si="2"/>
        <v>-0.23154046019319416</v>
      </c>
      <c r="Q39" s="30">
        <f t="shared" si="3"/>
        <v>42366.5</v>
      </c>
    </row>
    <row r="40" spans="1:21" s="12" customFormat="1" ht="12.95" customHeight="1">
      <c r="A40" s="4" t="s">
        <v>58</v>
      </c>
      <c r="B40" s="5" t="s">
        <v>49</v>
      </c>
      <c r="C40" s="4">
        <v>57391.648500000003</v>
      </c>
      <c r="D40" s="4">
        <v>1E-4</v>
      </c>
      <c r="E40" s="12">
        <f t="shared" si="0"/>
        <v>12648.191511320609</v>
      </c>
      <c r="F40" s="39">
        <f t="shared" si="6"/>
        <v>12649</v>
      </c>
      <c r="G40" s="12">
        <f t="shared" si="7"/>
        <v>-0.23892699999851175</v>
      </c>
      <c r="K40" s="12">
        <f t="shared" si="8"/>
        <v>-0.23892699999851175</v>
      </c>
      <c r="O40" s="12">
        <f t="shared" ca="1" si="2"/>
        <v>-0.23168439480372277</v>
      </c>
      <c r="Q40" s="30">
        <f t="shared" si="3"/>
        <v>42373.148500000003</v>
      </c>
    </row>
    <row r="41" spans="1:21" s="12" customFormat="1" ht="12.95" customHeight="1">
      <c r="A41" s="4" t="s">
        <v>58</v>
      </c>
      <c r="B41" s="5" t="s">
        <v>49</v>
      </c>
      <c r="C41" s="4">
        <v>57415.584900000002</v>
      </c>
      <c r="D41" s="4">
        <v>1E-4</v>
      </c>
      <c r="E41" s="12">
        <f t="shared" si="0"/>
        <v>12729.188252690989</v>
      </c>
      <c r="F41" s="39">
        <f t="shared" si="6"/>
        <v>12730</v>
      </c>
      <c r="G41" s="12">
        <f t="shared" si="7"/>
        <v>-0.23988999999710359</v>
      </c>
      <c r="K41" s="12">
        <f t="shared" si="8"/>
        <v>-0.23988999999710359</v>
      </c>
      <c r="O41" s="12">
        <f t="shared" ca="1" si="2"/>
        <v>-0.23220255940162571</v>
      </c>
      <c r="Q41" s="30">
        <f t="shared" si="3"/>
        <v>42397.084900000002</v>
      </c>
    </row>
    <row r="42" spans="1:21" s="12" customFormat="1" ht="12.95" customHeight="1">
      <c r="A42" s="36" t="s">
        <v>53</v>
      </c>
      <c r="B42" s="37" t="s">
        <v>49</v>
      </c>
      <c r="C42" s="38">
        <v>57423.380570000001</v>
      </c>
      <c r="D42" s="38">
        <v>1.1999999999999999E-3</v>
      </c>
      <c r="E42" s="12">
        <f t="shared" si="0"/>
        <v>12755.567485441061</v>
      </c>
      <c r="F42" s="39">
        <f t="shared" si="6"/>
        <v>12756.5</v>
      </c>
      <c r="O42" s="12">
        <f t="shared" ca="1" si="2"/>
        <v>-0.2323720823873594</v>
      </c>
      <c r="Q42" s="30">
        <f t="shared" si="3"/>
        <v>42404.880570000001</v>
      </c>
      <c r="U42" s="12">
        <f>+C42-(C$7+F42*C$8)</f>
        <v>-0.27557950000482379</v>
      </c>
    </row>
    <row r="43" spans="1:21" s="12" customFormat="1" ht="12.95" customHeight="1">
      <c r="A43" s="4" t="s">
        <v>54</v>
      </c>
      <c r="B43" s="5" t="s">
        <v>49</v>
      </c>
      <c r="C43" s="4">
        <v>57467.597000000002</v>
      </c>
      <c r="D43" s="4">
        <v>2.9999999999999997E-4</v>
      </c>
      <c r="E43" s="12">
        <f t="shared" si="0"/>
        <v>12905.188428650221</v>
      </c>
      <c r="F43" s="39">
        <f t="shared" si="6"/>
        <v>12906</v>
      </c>
      <c r="G43" s="12">
        <f t="shared" ref="G43:G58" si="9">+C43-(C$7+F43*C$8)</f>
        <v>-0.2398380000013276</v>
      </c>
      <c r="K43" s="12">
        <f t="shared" ref="K43:K58" si="10">+G43</f>
        <v>-0.2398380000013276</v>
      </c>
      <c r="O43" s="12">
        <f t="shared" ca="1" si="2"/>
        <v>-0.23332844791064944</v>
      </c>
      <c r="Q43" s="30">
        <f t="shared" si="3"/>
        <v>42449.097000000002</v>
      </c>
    </row>
    <row r="44" spans="1:21" s="12" customFormat="1" ht="12.95" customHeight="1">
      <c r="A44" s="45" t="s">
        <v>59</v>
      </c>
      <c r="B44" s="46" t="s">
        <v>47</v>
      </c>
      <c r="C44" s="47">
        <v>57612.106</v>
      </c>
      <c r="D44" s="47">
        <v>5.0000000000000001E-3</v>
      </c>
      <c r="E44" s="12">
        <f t="shared" si="0"/>
        <v>13394.182517096799</v>
      </c>
      <c r="F44" s="39">
        <f t="shared" si="6"/>
        <v>13395</v>
      </c>
      <c r="G44" s="12">
        <f t="shared" si="9"/>
        <v>-0.241585000003397</v>
      </c>
      <c r="K44" s="12">
        <f t="shared" si="10"/>
        <v>-0.241585000003397</v>
      </c>
      <c r="O44" s="12">
        <f t="shared" ca="1" si="2"/>
        <v>-0.23645662677947096</v>
      </c>
      <c r="Q44" s="30">
        <f t="shared" si="3"/>
        <v>42593.606</v>
      </c>
    </row>
    <row r="45" spans="1:21" s="12" customFormat="1" ht="12.95" customHeight="1">
      <c r="A45" s="47" t="s">
        <v>60</v>
      </c>
      <c r="B45" s="48" t="s">
        <v>49</v>
      </c>
      <c r="C45" s="47">
        <v>57620.234400000001</v>
      </c>
      <c r="D45" s="47" t="s">
        <v>56</v>
      </c>
      <c r="E45" s="12">
        <f t="shared" si="0"/>
        <v>13421.687652060918</v>
      </c>
      <c r="F45" s="39">
        <f t="shared" si="6"/>
        <v>13422.5</v>
      </c>
      <c r="G45" s="12">
        <f t="shared" si="9"/>
        <v>-0.240067500002624</v>
      </c>
      <c r="K45" s="12">
        <f t="shared" si="10"/>
        <v>-0.240067500002624</v>
      </c>
      <c r="O45" s="12">
        <f t="shared" ca="1" si="2"/>
        <v>-0.23663254685900592</v>
      </c>
      <c r="Q45" s="30">
        <f t="shared" si="3"/>
        <v>42601.734400000001</v>
      </c>
    </row>
    <row r="46" spans="1:21" s="12" customFormat="1" ht="12.95" customHeight="1">
      <c r="A46" s="47" t="s">
        <v>60</v>
      </c>
      <c r="B46" s="48" t="s">
        <v>49</v>
      </c>
      <c r="C46" s="47">
        <v>57689.081599999998</v>
      </c>
      <c r="D46" s="47" t="s">
        <v>56</v>
      </c>
      <c r="E46" s="12">
        <f t="shared" si="0"/>
        <v>13654.654967633636</v>
      </c>
      <c r="F46" s="39">
        <f t="shared" si="6"/>
        <v>13655.5</v>
      </c>
      <c r="G46" s="12">
        <f t="shared" si="9"/>
        <v>-0.2497265000056359</v>
      </c>
      <c r="K46" s="12">
        <f t="shared" si="10"/>
        <v>-0.2497265000056359</v>
      </c>
      <c r="O46" s="12">
        <f t="shared" ca="1" si="2"/>
        <v>-0.2381230697147021</v>
      </c>
      <c r="Q46" s="30">
        <f t="shared" si="3"/>
        <v>42670.581599999998</v>
      </c>
    </row>
    <row r="47" spans="1:21" s="12" customFormat="1" ht="12.95" customHeight="1">
      <c r="A47" s="49" t="s">
        <v>62</v>
      </c>
      <c r="B47" s="50" t="s">
        <v>49</v>
      </c>
      <c r="C47" s="51">
        <v>57722.637430000119</v>
      </c>
      <c r="D47" s="51">
        <v>4.0000000000000002E-4</v>
      </c>
      <c r="E47" s="12">
        <f t="shared" si="0"/>
        <v>13768.202238066468</v>
      </c>
      <c r="F47" s="39">
        <f t="shared" si="6"/>
        <v>13769</v>
      </c>
      <c r="G47" s="12">
        <f t="shared" si="9"/>
        <v>-0.23575699988577981</v>
      </c>
      <c r="K47" s="12">
        <f t="shared" si="10"/>
        <v>-0.23575699988577981</v>
      </c>
      <c r="O47" s="12">
        <f t="shared" ca="1" si="2"/>
        <v>-0.23884913986114636</v>
      </c>
      <c r="Q47" s="30">
        <f t="shared" si="3"/>
        <v>42704.137430000119</v>
      </c>
    </row>
    <row r="48" spans="1:21" s="12" customFormat="1" ht="12.95" customHeight="1">
      <c r="A48" s="49" t="s">
        <v>62</v>
      </c>
      <c r="B48" s="50" t="s">
        <v>49</v>
      </c>
      <c r="C48" s="51">
        <v>57752.47936000023</v>
      </c>
      <c r="D48" s="51">
        <v>4.0000000000000002E-4</v>
      </c>
      <c r="E48" s="12">
        <f t="shared" si="0"/>
        <v>13869.18229714854</v>
      </c>
      <c r="F48" s="39">
        <f t="shared" si="6"/>
        <v>13870</v>
      </c>
      <c r="G48" s="12">
        <f t="shared" si="9"/>
        <v>-0.24164999977074331</v>
      </c>
      <c r="K48" s="12">
        <f t="shared" si="10"/>
        <v>-0.24164999977074331</v>
      </c>
      <c r="O48" s="12">
        <f t="shared" ca="1" si="2"/>
        <v>-0.23949524633507474</v>
      </c>
      <c r="Q48" s="30">
        <f t="shared" si="3"/>
        <v>42733.97936000023</v>
      </c>
    </row>
    <row r="49" spans="1:17" s="12" customFormat="1" ht="12.95" customHeight="1">
      <c r="A49" s="49" t="s">
        <v>62</v>
      </c>
      <c r="B49" s="50" t="s">
        <v>49</v>
      </c>
      <c r="C49" s="51">
        <v>57766.369469999801</v>
      </c>
      <c r="D49" s="51">
        <v>2.9999999999999997E-4</v>
      </c>
      <c r="E49" s="12">
        <f t="shared" si="0"/>
        <v>13916.184087193886</v>
      </c>
      <c r="F49" s="39">
        <f t="shared" si="6"/>
        <v>13917</v>
      </c>
      <c r="G49" s="12">
        <f t="shared" si="9"/>
        <v>-0.24112100020283833</v>
      </c>
      <c r="K49" s="12">
        <f t="shared" si="10"/>
        <v>-0.24112100020283833</v>
      </c>
      <c r="O49" s="12">
        <f t="shared" ca="1" si="2"/>
        <v>-0.23979590974373446</v>
      </c>
      <c r="Q49" s="30">
        <f t="shared" si="3"/>
        <v>42747.869469999801</v>
      </c>
    </row>
    <row r="50" spans="1:17" s="12" customFormat="1" ht="12.95" customHeight="1">
      <c r="A50" s="49" t="s">
        <v>62</v>
      </c>
      <c r="B50" s="50" t="s">
        <v>47</v>
      </c>
      <c r="C50" s="51">
        <v>57772.422149999999</v>
      </c>
      <c r="D50" s="51">
        <v>2.9999999999999997E-4</v>
      </c>
      <c r="E50" s="12">
        <f t="shared" si="0"/>
        <v>13936.665335692978</v>
      </c>
      <c r="F50" s="39">
        <f t="shared" si="6"/>
        <v>13937.5</v>
      </c>
      <c r="G50" s="12">
        <f t="shared" si="9"/>
        <v>-0.24666250000154832</v>
      </c>
      <c r="K50" s="12">
        <f t="shared" si="10"/>
        <v>-0.24666250000154832</v>
      </c>
      <c r="O50" s="12">
        <f t="shared" ca="1" si="2"/>
        <v>-0.23992705016666052</v>
      </c>
      <c r="Q50" s="30">
        <f t="shared" si="3"/>
        <v>42753.922149999999</v>
      </c>
    </row>
    <row r="51" spans="1:17" s="12" customFormat="1" ht="12.95" customHeight="1">
      <c r="A51" s="45" t="s">
        <v>59</v>
      </c>
      <c r="B51" s="46" t="s">
        <v>49</v>
      </c>
      <c r="C51" s="47">
        <v>57970.124000000003</v>
      </c>
      <c r="D51" s="47">
        <v>2E-3</v>
      </c>
      <c r="E51" s="12">
        <f t="shared" si="0"/>
        <v>14605.655058997103</v>
      </c>
      <c r="F51" s="39">
        <f t="shared" si="6"/>
        <v>14606.5</v>
      </c>
      <c r="G51" s="12">
        <f t="shared" si="9"/>
        <v>-0.24969949999649543</v>
      </c>
      <c r="K51" s="12">
        <f t="shared" si="10"/>
        <v>-0.24969949999649543</v>
      </c>
      <c r="O51" s="12">
        <f t="shared" ca="1" si="2"/>
        <v>-0.24420670591971086</v>
      </c>
      <c r="Q51" s="30">
        <f t="shared" si="3"/>
        <v>42951.624000000003</v>
      </c>
    </row>
    <row r="52" spans="1:17" s="12" customFormat="1" ht="12.95" customHeight="1">
      <c r="A52" s="49" t="s">
        <v>62</v>
      </c>
      <c r="B52" s="50" t="s">
        <v>49</v>
      </c>
      <c r="C52" s="51">
        <v>58073.410389999859</v>
      </c>
      <c r="D52" s="51">
        <v>2.9999999999999997E-4</v>
      </c>
      <c r="E52" s="12">
        <f t="shared" si="0"/>
        <v>14955.158786286876</v>
      </c>
      <c r="F52" s="39">
        <f t="shared" si="6"/>
        <v>14956</v>
      </c>
      <c r="G52" s="12">
        <f t="shared" si="9"/>
        <v>-0.24859800014382927</v>
      </c>
      <c r="K52" s="12">
        <f t="shared" si="10"/>
        <v>-0.24859800014382927</v>
      </c>
      <c r="O52" s="12">
        <f t="shared" ca="1" si="2"/>
        <v>-0.24644249020325509</v>
      </c>
      <c r="Q52" s="30">
        <f t="shared" si="3"/>
        <v>43054.910389999859</v>
      </c>
    </row>
    <row r="53" spans="1:17" s="12" customFormat="1" ht="12.95" customHeight="1">
      <c r="A53" s="49" t="s">
        <v>62</v>
      </c>
      <c r="B53" s="50" t="s">
        <v>47</v>
      </c>
      <c r="C53" s="51">
        <v>58073.556350000203</v>
      </c>
      <c r="D53" s="51">
        <v>4.0000000000000002E-4</v>
      </c>
      <c r="E53" s="12">
        <f t="shared" si="0"/>
        <v>14955.652690315814</v>
      </c>
      <c r="F53" s="39">
        <f t="shared" si="6"/>
        <v>14956.5</v>
      </c>
      <c r="G53" s="12">
        <f t="shared" si="9"/>
        <v>-0.25039949979691301</v>
      </c>
      <c r="K53" s="12">
        <f t="shared" si="10"/>
        <v>-0.25039949979691301</v>
      </c>
      <c r="O53" s="12">
        <f t="shared" ca="1" si="2"/>
        <v>-0.24644568875015571</v>
      </c>
      <c r="Q53" s="30">
        <f t="shared" si="3"/>
        <v>43055.056350000203</v>
      </c>
    </row>
    <row r="54" spans="1:17" s="12" customFormat="1" ht="12.95" customHeight="1">
      <c r="A54" s="52" t="s">
        <v>61</v>
      </c>
      <c r="B54" s="53" t="s">
        <v>49</v>
      </c>
      <c r="C54" s="54">
        <v>58152.6077</v>
      </c>
      <c r="D54" s="54">
        <v>1E-4</v>
      </c>
      <c r="E54" s="12">
        <f t="shared" si="0"/>
        <v>15223.149128832605</v>
      </c>
      <c r="F54" s="39">
        <f t="shared" si="6"/>
        <v>15224</v>
      </c>
      <c r="G54" s="12">
        <f t="shared" si="9"/>
        <v>-0.25145200000406476</v>
      </c>
      <c r="K54" s="12">
        <f t="shared" si="10"/>
        <v>-0.25145200000406476</v>
      </c>
      <c r="O54" s="12">
        <f t="shared" ca="1" si="2"/>
        <v>-0.24815691134199575</v>
      </c>
      <c r="Q54" s="30">
        <f t="shared" si="3"/>
        <v>43134.1077</v>
      </c>
    </row>
    <row r="55" spans="1:17" s="12" customFormat="1" ht="12.95" customHeight="1">
      <c r="A55" s="8" t="s">
        <v>64</v>
      </c>
      <c r="B55" s="9" t="s">
        <v>47</v>
      </c>
      <c r="C55" s="61">
        <v>59461.603999999999</v>
      </c>
      <c r="D55" s="10">
        <v>2.9999999999999997E-4</v>
      </c>
      <c r="E55" s="12">
        <f t="shared" si="0"/>
        <v>19652.571881038013</v>
      </c>
      <c r="F55" s="12">
        <f t="shared" si="6"/>
        <v>19653.5</v>
      </c>
      <c r="G55" s="12">
        <f t="shared" si="9"/>
        <v>-0.2742805000016233</v>
      </c>
      <c r="K55" s="12">
        <f t="shared" si="10"/>
        <v>-0.2742805000016233</v>
      </c>
      <c r="O55" s="12">
        <f t="shared" ca="1" si="2"/>
        <v>-0.27649283833472588</v>
      </c>
      <c r="Q55" s="30">
        <f t="shared" si="3"/>
        <v>44443.103999999999</v>
      </c>
    </row>
    <row r="56" spans="1:17" s="12" customFormat="1" ht="12.95" customHeight="1">
      <c r="A56" s="11" t="s">
        <v>66</v>
      </c>
      <c r="B56" s="56" t="s">
        <v>49</v>
      </c>
      <c r="C56" s="57">
        <v>59518.902999999998</v>
      </c>
      <c r="D56" s="58">
        <v>4.0000000000000002E-4</v>
      </c>
      <c r="E56" s="12">
        <f t="shared" si="0"/>
        <v>19846.462035103854</v>
      </c>
      <c r="F56" s="12">
        <f t="shared" si="6"/>
        <v>19847.5</v>
      </c>
      <c r="G56" s="12">
        <f t="shared" si="9"/>
        <v>-0.306742500004475</v>
      </c>
      <c r="K56" s="12">
        <f t="shared" si="10"/>
        <v>-0.306742500004475</v>
      </c>
      <c r="O56" s="12">
        <f t="shared" ca="1" si="2"/>
        <v>-0.27773387453217246</v>
      </c>
      <c r="Q56" s="30">
        <f t="shared" si="3"/>
        <v>44500.402999999998</v>
      </c>
    </row>
    <row r="57" spans="1:17" s="12" customFormat="1" ht="12.95" customHeight="1">
      <c r="A57" s="55" t="s">
        <v>63</v>
      </c>
      <c r="C57" s="6">
        <v>59552.775399999999</v>
      </c>
      <c r="D57" s="7">
        <v>5.0000000000000001E-4</v>
      </c>
      <c r="E57" s="12">
        <f t="shared" si="0"/>
        <v>19961.080525035264</v>
      </c>
      <c r="F57" s="39">
        <f t="shared" si="6"/>
        <v>19962</v>
      </c>
      <c r="G57" s="12">
        <f t="shared" si="9"/>
        <v>-0.27172600000631064</v>
      </c>
      <c r="K57" s="12">
        <f t="shared" si="10"/>
        <v>-0.27172600000631064</v>
      </c>
      <c r="O57" s="12">
        <f t="shared" ca="1" si="2"/>
        <v>-0.27846634177241802</v>
      </c>
      <c r="Q57" s="30">
        <f t="shared" si="3"/>
        <v>44534.275399999999</v>
      </c>
    </row>
    <row r="58" spans="1:17" s="12" customFormat="1" ht="12.95" customHeight="1">
      <c r="A58" s="10" t="s">
        <v>65</v>
      </c>
      <c r="B58" s="9" t="s">
        <v>49</v>
      </c>
      <c r="C58" s="61">
        <v>59605.381600000001</v>
      </c>
      <c r="D58" s="10">
        <v>1E-4</v>
      </c>
      <c r="E58" s="12">
        <f t="shared" si="0"/>
        <v>20139.091035215526</v>
      </c>
      <c r="F58" s="12">
        <f t="shared" si="6"/>
        <v>20140</v>
      </c>
      <c r="G58" s="12">
        <f t="shared" si="9"/>
        <v>-0.26862000000255648</v>
      </c>
      <c r="K58" s="12">
        <f t="shared" si="10"/>
        <v>-0.26862000000255648</v>
      </c>
      <c r="O58" s="12">
        <f t="shared" ca="1" si="2"/>
        <v>-0.27960502446904423</v>
      </c>
      <c r="Q58" s="30">
        <f t="shared" si="3"/>
        <v>44586.881600000001</v>
      </c>
    </row>
    <row r="59" spans="1:17" s="12" customFormat="1" ht="12.95" customHeight="1">
      <c r="A59" s="59" t="s">
        <v>67</v>
      </c>
      <c r="B59" s="60" t="s">
        <v>49</v>
      </c>
      <c r="C59" s="10">
        <v>59991.326399999998</v>
      </c>
      <c r="D59" s="10">
        <v>2.0000000000000001E-4</v>
      </c>
      <c r="E59" s="12">
        <f t="shared" ref="E59:E60" si="11">+(C59-C$7)/C$8</f>
        <v>21445.063159212637</v>
      </c>
      <c r="F59" s="12">
        <f t="shared" si="6"/>
        <v>21446</v>
      </c>
      <c r="G59" s="12">
        <f t="shared" ref="G59:G60" si="12">+C59-(C$7+F59*C$8)</f>
        <v>-0.27685800000472227</v>
      </c>
      <c r="K59" s="12">
        <f t="shared" ref="K59:K60" si="13">+G59</f>
        <v>-0.27685800000472227</v>
      </c>
      <c r="O59" s="12">
        <f t="shared" ref="O59:O60" ca="1" si="14">+C$11+C$12*$F59</f>
        <v>-0.28795962897350424</v>
      </c>
      <c r="Q59" s="30">
        <f t="shared" ref="Q59:Q60" si="15">+C59-15018.5</f>
        <v>44972.826399999998</v>
      </c>
    </row>
    <row r="60" spans="1:17" s="12" customFormat="1" ht="12.95" customHeight="1">
      <c r="A60" s="59" t="s">
        <v>67</v>
      </c>
      <c r="B60" s="60" t="s">
        <v>47</v>
      </c>
      <c r="C60" s="10">
        <v>59991.473700000002</v>
      </c>
      <c r="D60" s="10">
        <v>2.0000000000000001E-4</v>
      </c>
      <c r="E60" s="12">
        <f t="shared" si="11"/>
        <v>21445.561597574469</v>
      </c>
      <c r="F60" s="12">
        <f t="shared" si="6"/>
        <v>21446.5</v>
      </c>
      <c r="G60" s="12">
        <f t="shared" si="12"/>
        <v>-0.27731949999724748</v>
      </c>
      <c r="K60" s="12">
        <f t="shared" si="13"/>
        <v>-0.27731949999724748</v>
      </c>
      <c r="O60" s="12">
        <f t="shared" ca="1" si="14"/>
        <v>-0.28796282752040492</v>
      </c>
      <c r="Q60" s="30">
        <f t="shared" si="15"/>
        <v>44972.973700000002</v>
      </c>
    </row>
    <row r="61" spans="1:17" s="12" customFormat="1" ht="12.95" customHeight="1">
      <c r="A61" s="8" t="s">
        <v>68</v>
      </c>
      <c r="B61" s="60" t="s">
        <v>49</v>
      </c>
      <c r="C61" s="62">
        <v>60374.318599999999</v>
      </c>
      <c r="D61" s="63">
        <v>2.9999999999999997E-4</v>
      </c>
      <c r="E61" s="12">
        <f t="shared" ref="E61" si="16">+(C61-C$7)/C$8</f>
        <v>22741.044182686277</v>
      </c>
      <c r="F61" s="12">
        <f t="shared" ref="F61" si="17">ROUND(2*E61,0)/2+1</f>
        <v>22742</v>
      </c>
      <c r="G61" s="12">
        <f t="shared" ref="G61" si="18">+C61-(C$7+F61*C$8)</f>
        <v>-0.28246600000420585</v>
      </c>
      <c r="K61" s="12">
        <f t="shared" ref="K61" si="19">+G61</f>
        <v>-0.28246600000420585</v>
      </c>
      <c r="O61" s="12">
        <f t="shared" ref="O61" ca="1" si="20">+C$11+C$12*$F61</f>
        <v>-0.29625026253995157</v>
      </c>
      <c r="Q61" s="30">
        <f t="shared" ref="Q61" si="21">+C61-15018.5</f>
        <v>45355.818599999999</v>
      </c>
    </row>
    <row r="62" spans="1:17" s="12" customFormat="1" ht="12.95" customHeight="1">
      <c r="C62" s="29"/>
      <c r="D62" s="29"/>
    </row>
    <row r="63" spans="1:17" s="12" customFormat="1" ht="12.95" customHeight="1">
      <c r="C63" s="29"/>
      <c r="D63" s="29"/>
    </row>
    <row r="64" spans="1:17" s="12" customFormat="1" ht="12.95" customHeight="1">
      <c r="C64" s="29"/>
      <c r="D64" s="29"/>
    </row>
    <row r="65" spans="3:4" s="12" customFormat="1" ht="12.95" customHeight="1">
      <c r="C65" s="29"/>
      <c r="D65" s="29"/>
    </row>
    <row r="66" spans="3:4" s="12" customFormat="1" ht="12.95" customHeight="1">
      <c r="C66" s="29"/>
      <c r="D66" s="29"/>
    </row>
    <row r="67" spans="3:4" s="12" customFormat="1" ht="12.95" customHeight="1">
      <c r="C67" s="29"/>
      <c r="D67" s="29"/>
    </row>
    <row r="68" spans="3:4" s="12" customFormat="1" ht="12.95" customHeight="1">
      <c r="C68" s="29"/>
      <c r="D68" s="29"/>
    </row>
    <row r="69" spans="3:4" s="12" customFormat="1" ht="12.95" customHeight="1">
      <c r="C69" s="29"/>
      <c r="D69" s="29"/>
    </row>
    <row r="70" spans="3:4" s="12" customFormat="1" ht="12.95" customHeight="1">
      <c r="C70" s="29"/>
      <c r="D70" s="29"/>
    </row>
    <row r="71" spans="3:4" s="12" customFormat="1" ht="12.95" customHeight="1">
      <c r="C71" s="29"/>
      <c r="D71" s="29"/>
    </row>
    <row r="72" spans="3:4" s="12" customFormat="1" ht="12.95" customHeight="1">
      <c r="C72" s="29"/>
      <c r="D72" s="29"/>
    </row>
    <row r="73" spans="3:4" s="12" customFormat="1" ht="12.95" customHeight="1">
      <c r="C73" s="29"/>
      <c r="D73" s="29"/>
    </row>
    <row r="74" spans="3:4" s="12" customFormat="1" ht="12.95" customHeight="1">
      <c r="C74" s="29"/>
      <c r="D74" s="29"/>
    </row>
    <row r="75" spans="3:4" s="12" customFormat="1" ht="12.95" customHeight="1">
      <c r="C75" s="29"/>
      <c r="D75" s="29"/>
    </row>
    <row r="76" spans="3:4" s="12" customFormat="1" ht="12.95" customHeight="1">
      <c r="C76" s="29"/>
      <c r="D76" s="29"/>
    </row>
    <row r="77" spans="3:4" s="12" customFormat="1" ht="12.95" customHeight="1">
      <c r="C77" s="29"/>
      <c r="D77" s="29"/>
    </row>
    <row r="78" spans="3:4" s="12" customFormat="1" ht="12.95" customHeight="1">
      <c r="C78" s="29"/>
      <c r="D78" s="29"/>
    </row>
    <row r="79" spans="3:4" s="12" customFormat="1" ht="12.95" customHeight="1">
      <c r="C79" s="29"/>
      <c r="D79" s="29"/>
    </row>
    <row r="80" spans="3:4" s="12" customFormat="1" ht="12.95" customHeight="1">
      <c r="C80" s="29"/>
      <c r="D80" s="29"/>
    </row>
    <row r="81" spans="3:4" s="12" customFormat="1" ht="12.95" customHeight="1">
      <c r="C81" s="29"/>
      <c r="D81" s="29"/>
    </row>
    <row r="82" spans="3:4" s="12" customFormat="1" ht="12.95" customHeight="1">
      <c r="C82" s="29"/>
      <c r="D82" s="29"/>
    </row>
    <row r="83" spans="3:4" s="12" customFormat="1" ht="12.95" customHeight="1">
      <c r="C83" s="29"/>
      <c r="D83" s="29"/>
    </row>
    <row r="84" spans="3:4" s="12" customFormat="1" ht="12.95" customHeight="1">
      <c r="C84" s="29"/>
      <c r="D84" s="29"/>
    </row>
    <row r="85" spans="3:4" s="12" customFormat="1" ht="12.95" customHeight="1">
      <c r="C85" s="29"/>
      <c r="D85" s="29"/>
    </row>
    <row r="86" spans="3:4" s="12" customFormat="1" ht="12.95" customHeight="1">
      <c r="C86" s="29"/>
      <c r="D86" s="29"/>
    </row>
    <row r="87" spans="3:4" s="12" customFormat="1" ht="12.95" customHeight="1">
      <c r="C87" s="29"/>
      <c r="D87" s="29"/>
    </row>
    <row r="88" spans="3:4" s="12" customFormat="1" ht="12.95" customHeight="1"/>
    <row r="89" spans="3:4" s="12" customFormat="1" ht="12.95" customHeight="1"/>
    <row r="90" spans="3:4" s="12" customFormat="1" ht="12.95" customHeight="1"/>
    <row r="91" spans="3:4" s="12" customFormat="1" ht="12.95" customHeight="1"/>
    <row r="92" spans="3:4" s="12" customFormat="1" ht="12.95" customHeight="1"/>
    <row r="93" spans="3:4" s="12" customFormat="1" ht="12.95" customHeight="1"/>
    <row r="94" spans="3:4" s="12" customFormat="1" ht="12.95" customHeight="1"/>
    <row r="95" spans="3:4" s="12" customFormat="1" ht="12.95" customHeight="1"/>
    <row r="96" spans="3:4" s="12" customFormat="1" ht="12.95" customHeight="1"/>
    <row r="97" s="12" customFormat="1" ht="12.95" customHeight="1"/>
    <row r="98" s="12" customFormat="1" ht="12.95" customHeight="1"/>
    <row r="99" s="12" customFormat="1" ht="12.95" customHeight="1"/>
    <row r="100" s="12" customFormat="1" ht="12.95" customHeight="1"/>
    <row r="101" s="12" customFormat="1" ht="12.95" customHeight="1"/>
    <row r="102" s="12" customFormat="1" ht="12.95" customHeight="1"/>
    <row r="103" s="12" customFormat="1" ht="12.95" customHeight="1"/>
    <row r="104" s="12" customFormat="1" ht="12.95" customHeight="1"/>
    <row r="105" s="12" customFormat="1" ht="12.95" customHeight="1"/>
    <row r="106" s="12" customFormat="1" ht="12.95" customHeight="1"/>
    <row r="107" s="12" customFormat="1" ht="12.95" customHeight="1"/>
    <row r="108" s="12" customFormat="1" ht="12.95" customHeight="1"/>
    <row r="109" s="12" customFormat="1" ht="12.95" customHeight="1"/>
    <row r="110" s="12" customFormat="1" ht="12.95" customHeight="1"/>
    <row r="111" s="12" customFormat="1" ht="12.95" customHeight="1"/>
    <row r="112" s="12" customFormat="1" ht="12.95" customHeight="1"/>
    <row r="113" s="12" customFormat="1" ht="12.95" customHeight="1"/>
    <row r="114" s="12" customFormat="1" ht="12.95" customHeight="1"/>
    <row r="115" s="12" customFormat="1" ht="12.95" customHeight="1"/>
    <row r="116" s="12" customFormat="1" ht="12.95" customHeight="1"/>
    <row r="117" s="12" customFormat="1" ht="12.95" customHeight="1"/>
    <row r="118" s="12" customFormat="1" ht="12.95" customHeight="1"/>
    <row r="119" s="12" customFormat="1" ht="12.95" customHeight="1"/>
    <row r="120" s="12" customFormat="1" ht="12.95" customHeight="1"/>
    <row r="121" s="12" customFormat="1" ht="12.95" customHeight="1"/>
    <row r="122" s="12" customFormat="1" ht="12.95" customHeight="1"/>
    <row r="123" s="12" customFormat="1" ht="12.95" customHeight="1"/>
    <row r="124" s="12" customFormat="1" ht="12.95" customHeight="1"/>
    <row r="125" s="12" customFormat="1" ht="12.95" customHeight="1"/>
    <row r="126" s="12" customFormat="1" ht="12.95" customHeight="1"/>
    <row r="127" s="12" customFormat="1" ht="12.95" customHeight="1"/>
    <row r="128" s="12" customFormat="1" ht="12.95" customHeight="1"/>
    <row r="129" s="12" customFormat="1" ht="12.95" customHeight="1"/>
    <row r="130" s="12" customFormat="1" ht="12.95" customHeight="1"/>
    <row r="131" s="12" customFormat="1" ht="12.95" customHeight="1"/>
    <row r="132" s="12" customFormat="1" ht="12.95" customHeight="1"/>
    <row r="133" s="12" customFormat="1" ht="12.95" customHeight="1"/>
    <row r="134" s="12" customFormat="1" ht="12.95" customHeight="1"/>
    <row r="135" s="12" customFormat="1" ht="12.95" customHeight="1"/>
    <row r="136" s="12" customFormat="1" ht="12.95" customHeight="1"/>
    <row r="137" s="12" customFormat="1" ht="12.95" customHeight="1"/>
    <row r="138" s="12" customFormat="1" ht="12.95" customHeight="1"/>
    <row r="139" s="12" customFormat="1" ht="12.95" customHeight="1"/>
    <row r="140" s="12" customFormat="1" ht="12.95" customHeight="1"/>
    <row r="141" s="12" customFormat="1" ht="12.95" customHeight="1"/>
    <row r="142" s="12" customFormat="1" ht="12.95" customHeight="1"/>
    <row r="143" s="12" customFormat="1" ht="12.95" customHeight="1"/>
    <row r="144" s="12" customFormat="1" ht="12.95" customHeight="1"/>
    <row r="145" s="12" customFormat="1" ht="12.95" customHeight="1"/>
    <row r="146" s="12" customFormat="1" ht="12.95" customHeight="1"/>
    <row r="147" s="12" customFormat="1" ht="12.95" customHeight="1"/>
    <row r="148" s="12" customFormat="1" ht="12.95" customHeight="1"/>
    <row r="149" s="12" customFormat="1" ht="12.95" customHeight="1"/>
    <row r="150" s="12" customFormat="1" ht="12.95" customHeight="1"/>
    <row r="151" s="12" customFormat="1" ht="12.95" customHeight="1"/>
    <row r="152" s="12" customFormat="1" ht="12.95" customHeight="1"/>
    <row r="153" s="12" customFormat="1" ht="12.95" customHeight="1"/>
    <row r="154" s="12" customFormat="1" ht="12.95" customHeight="1"/>
    <row r="155" s="12" customFormat="1" ht="12.95" customHeight="1"/>
    <row r="156" s="12" customFormat="1" ht="12.95" customHeight="1"/>
    <row r="157" s="12" customFormat="1" ht="12.95" customHeight="1"/>
    <row r="158" s="12" customFormat="1" ht="12.95" customHeight="1"/>
    <row r="159" s="12" customFormat="1" ht="12.95" customHeight="1"/>
    <row r="160" s="12" customFormat="1" ht="12.95" customHeight="1"/>
    <row r="161" s="12" customFormat="1" ht="12.95" customHeight="1"/>
    <row r="162" s="12" customFormat="1" ht="12.95" customHeight="1"/>
    <row r="163" s="12" customFormat="1" ht="12.95" customHeight="1"/>
    <row r="164" s="12" customFormat="1" ht="12.95" customHeight="1"/>
    <row r="165" s="12" customFormat="1" ht="12.95" customHeight="1"/>
    <row r="166" s="12" customFormat="1" ht="12.95" customHeight="1"/>
    <row r="167" s="12" customFormat="1" ht="12.95" customHeight="1"/>
    <row r="168" s="12" customFormat="1" ht="12.95" customHeight="1"/>
    <row r="169" s="12" customFormat="1" ht="12.95" customHeight="1"/>
    <row r="170" s="12" customFormat="1" ht="12.95" customHeight="1"/>
    <row r="171" s="12" customFormat="1" ht="12.95" customHeight="1"/>
    <row r="172" s="12" customFormat="1" ht="12.95" customHeight="1"/>
    <row r="173" s="12" customFormat="1" ht="12.95" customHeight="1"/>
    <row r="174" s="12" customFormat="1" ht="12.95" customHeight="1"/>
    <row r="175" s="12" customFormat="1" ht="12.95" customHeight="1"/>
    <row r="176" s="12" customFormat="1" ht="12.95" customHeight="1"/>
    <row r="177" s="12" customFormat="1" ht="12.95" customHeight="1"/>
    <row r="178" s="12" customFormat="1" ht="12.95" customHeight="1"/>
    <row r="179" s="12" customFormat="1" ht="12.95" customHeight="1"/>
    <row r="180" s="12" customFormat="1" ht="12.95" customHeight="1"/>
    <row r="181" s="12" customFormat="1" ht="12.95" customHeight="1"/>
    <row r="182" s="12" customFormat="1" ht="12.95" customHeight="1"/>
    <row r="183" s="12" customFormat="1" ht="12.95" customHeight="1"/>
    <row r="184" s="12" customFormat="1" ht="12.95" customHeight="1"/>
    <row r="185" s="12" customFormat="1" ht="12.95" customHeight="1"/>
    <row r="186" s="12" customFormat="1" ht="12.95" customHeight="1"/>
    <row r="187" s="12" customFormat="1" ht="12.95" customHeight="1"/>
    <row r="188" s="12" customFormat="1" ht="12.95" customHeight="1"/>
    <row r="189" s="12" customFormat="1" ht="12.95" customHeight="1"/>
    <row r="190" s="12" customFormat="1" ht="12.95" customHeight="1"/>
    <row r="191" s="12" customFormat="1" ht="12.95" customHeight="1"/>
    <row r="192" s="12" customFormat="1" ht="12.95" customHeight="1"/>
    <row r="193" s="12" customFormat="1" ht="12.95" customHeight="1"/>
    <row r="194" s="12" customFormat="1" ht="12.95" customHeight="1"/>
    <row r="195" s="12" customFormat="1" ht="12.95" customHeight="1"/>
    <row r="196" s="12" customFormat="1" ht="12.95" customHeight="1"/>
    <row r="197" s="12" customFormat="1" ht="12.95" customHeight="1"/>
    <row r="198" s="12" customFormat="1" ht="12.95" customHeight="1"/>
    <row r="199" s="12" customFormat="1" ht="12.95" customHeight="1"/>
    <row r="200" s="12" customFormat="1" ht="12.95" customHeight="1"/>
    <row r="201" s="12" customFormat="1" ht="12.95" customHeight="1"/>
    <row r="202" s="12" customFormat="1" ht="12.95" customHeight="1"/>
    <row r="203" s="12" customFormat="1" ht="12.95" customHeight="1"/>
    <row r="204" s="12" customFormat="1" ht="12.95" customHeight="1"/>
    <row r="205" s="12" customFormat="1" ht="12.95" customHeight="1"/>
    <row r="206" s="12" customFormat="1" ht="12.95" customHeight="1"/>
    <row r="207" s="12" customFormat="1" ht="12.95" customHeight="1"/>
    <row r="208" s="12" customFormat="1" ht="12.95" customHeight="1"/>
    <row r="209" s="12" customFormat="1" ht="12.95" customHeight="1"/>
    <row r="210" s="12" customFormat="1" ht="12.95" customHeight="1"/>
    <row r="211" s="12" customFormat="1" ht="12.95" customHeight="1"/>
    <row r="212" s="12" customFormat="1" ht="12.95" customHeight="1"/>
    <row r="213" s="12" customFormat="1" ht="12.95" customHeight="1"/>
    <row r="214" s="12" customFormat="1" ht="12.95" customHeight="1"/>
    <row r="215" s="12" customFormat="1" ht="12.95" customHeight="1"/>
    <row r="216" s="12" customFormat="1" ht="12.95" customHeight="1"/>
    <row r="217" s="12" customFormat="1" ht="12.95" customHeight="1"/>
    <row r="218" s="12" customFormat="1" ht="12.95" customHeight="1"/>
    <row r="219" s="12" customFormat="1" ht="12.95" customHeight="1"/>
    <row r="220" s="12" customFormat="1" ht="12.95" customHeight="1"/>
    <row r="221" s="12" customFormat="1" ht="12.95" customHeight="1"/>
    <row r="222" s="12" customFormat="1" ht="12.95" customHeight="1"/>
    <row r="223" s="12" customFormat="1" ht="12.95" customHeight="1"/>
    <row r="224" s="12" customFormat="1" ht="12.95" customHeight="1"/>
    <row r="225" s="12" customFormat="1" ht="12.95" customHeight="1"/>
    <row r="226" s="12" customFormat="1" ht="12.95" customHeight="1"/>
    <row r="227" s="12" customFormat="1" ht="12.95" customHeight="1"/>
    <row r="228" s="12" customFormat="1" ht="12.95" customHeight="1"/>
    <row r="229" s="12" customFormat="1" ht="12.95" customHeight="1"/>
    <row r="230" s="12" customFormat="1" ht="12.95" customHeight="1"/>
    <row r="231" s="12" customFormat="1" ht="12.95" customHeight="1"/>
    <row r="232" s="12" customFormat="1" ht="12.95" customHeight="1"/>
    <row r="233" s="12" customFormat="1" ht="12.95" customHeight="1"/>
    <row r="234" s="12" customFormat="1" ht="12.95" customHeight="1"/>
    <row r="235" s="12" customFormat="1" ht="12.95" customHeight="1"/>
    <row r="236" s="12" customFormat="1" ht="12.95" customHeight="1"/>
    <row r="237" s="12" customFormat="1" ht="12.95" customHeight="1"/>
    <row r="238" s="12" customFormat="1" ht="12.95" customHeight="1"/>
    <row r="239" s="12" customFormat="1" ht="12.95" customHeight="1"/>
    <row r="240" s="12" customFormat="1" ht="12.95" customHeight="1"/>
    <row r="241" s="12" customFormat="1" ht="12.95" customHeight="1"/>
    <row r="242" s="12" customFormat="1" ht="12.95" customHeight="1"/>
    <row r="243" s="12" customFormat="1" ht="12.95" customHeight="1"/>
    <row r="244" s="12" customFormat="1" ht="12.95" customHeight="1"/>
    <row r="245" s="12" customFormat="1" ht="12.95" customHeight="1"/>
    <row r="246" s="12" customFormat="1" ht="12.95" customHeight="1"/>
    <row r="247" s="12" customFormat="1" ht="12.95" customHeight="1"/>
    <row r="248" s="12" customFormat="1" ht="12.95" customHeight="1"/>
    <row r="249" s="12" customFormat="1" ht="12.95" customHeight="1"/>
    <row r="250" s="12" customFormat="1" ht="12.95" customHeight="1"/>
    <row r="251" s="12" customFormat="1" ht="12.95" customHeight="1"/>
    <row r="252" s="12" customFormat="1" ht="12.95" customHeight="1"/>
    <row r="253" s="12" customFormat="1" ht="12.95" customHeight="1"/>
    <row r="254" s="12" customFormat="1" ht="12.95" customHeight="1"/>
    <row r="255" s="12" customFormat="1" ht="12.95" customHeight="1"/>
    <row r="256" s="12" customFormat="1" ht="12.95" customHeight="1"/>
    <row r="257" s="12" customFormat="1" ht="12.95" customHeight="1"/>
    <row r="258" s="12" customFormat="1" ht="12.95" customHeight="1"/>
    <row r="259" s="12" customFormat="1" ht="12.95" customHeight="1"/>
    <row r="260" s="12" customFormat="1" ht="12.95" customHeight="1"/>
    <row r="261" s="12" customFormat="1" ht="12.95" customHeight="1"/>
    <row r="262" s="12" customFormat="1" ht="12.95" customHeight="1"/>
    <row r="263" s="12" customFormat="1" ht="12.95" customHeight="1"/>
    <row r="264" s="12" customFormat="1" ht="12.95" customHeight="1"/>
    <row r="265" s="12" customFormat="1" ht="12.95" customHeight="1"/>
    <row r="266" s="12" customFormat="1" ht="12.95" customHeight="1"/>
    <row r="267" s="12" customFormat="1" ht="12.95" customHeight="1"/>
    <row r="268" s="12" customFormat="1" ht="12.95" customHeight="1"/>
    <row r="269" s="12" customFormat="1" ht="12.95" customHeight="1"/>
    <row r="270" s="12" customFormat="1" ht="12.95" customHeight="1"/>
    <row r="271" s="12" customFormat="1" ht="12.95" customHeight="1"/>
    <row r="272" s="12" customFormat="1" ht="12.95" customHeight="1"/>
    <row r="273" s="12" customFormat="1" ht="12.95" customHeight="1"/>
    <row r="274" s="12" customFormat="1" ht="12.95" customHeight="1"/>
    <row r="275" s="12" customFormat="1" ht="12.95" customHeight="1"/>
    <row r="276" s="12" customFormat="1" ht="12.95" customHeight="1"/>
    <row r="277" s="12" customFormat="1" ht="12.95" customHeight="1"/>
    <row r="278" s="12" customFormat="1" ht="12.95" customHeight="1"/>
    <row r="279" s="12" customFormat="1" ht="12.95" customHeight="1"/>
    <row r="280" s="12" customFormat="1" ht="12.95" customHeight="1"/>
    <row r="281" s="12" customFormat="1" ht="12.95" customHeight="1"/>
    <row r="282" s="12" customFormat="1" ht="12.95" customHeight="1"/>
    <row r="283" s="12" customFormat="1" ht="12.95" customHeight="1"/>
    <row r="284" s="12" customFormat="1" ht="12.95" customHeight="1"/>
    <row r="285" s="12" customFormat="1" ht="12.95" customHeight="1"/>
    <row r="286" s="12" customFormat="1" ht="12.95" customHeight="1"/>
    <row r="287" s="12" customFormat="1" ht="12.95" customHeight="1"/>
    <row r="288" s="12" customFormat="1" ht="12.95" customHeight="1"/>
  </sheetData>
  <sheetProtection selectLockedCells="1" selectUnlockedCells="1"/>
  <sortState xmlns:xlrd2="http://schemas.microsoft.com/office/spreadsheetml/2017/richdata2" ref="A21:Z58">
    <sortCondition ref="C21:C58"/>
  </sortState>
  <phoneticPr fontId="14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2023-01-24T07:39:59Z</dcterms:created>
  <dcterms:modified xsi:type="dcterms:W3CDTF">2025-01-08T07:19:38Z</dcterms:modified>
</cp:coreProperties>
</file>