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09355C33-DE1F-4B88-9190-03D8424C846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 1" sheetId="1" r:id="rId1"/>
    <sheet name="Graphs 1" sheetId="4" r:id="rId2"/>
    <sheet name="BAV" sheetId="2" r:id="rId3"/>
    <sheet name="B" sheetId="3" r:id="rId4"/>
  </sheets>
  <definedNames>
    <definedName name="solver_adj" localSheetId="0">'Active 1'!$E$11:$E$13</definedName>
    <definedName name="solver_cvg" localSheetId="0">0.0001</definedName>
    <definedName name="solver_drv" localSheetId="0">1</definedName>
    <definedName name="solver_est" localSheetId="0">1</definedName>
    <definedName name="solver_itr" localSheetId="0">100</definedName>
    <definedName name="solver_lin" localSheetId="0">2</definedName>
    <definedName name="solver_neg" localSheetId="0">2</definedName>
    <definedName name="solver_num" localSheetId="0">0</definedName>
    <definedName name="solver_nwt" localSheetId="0">1</definedName>
    <definedName name="solver_opt" localSheetId="0">'Active 1'!$E$14</definedName>
    <definedName name="solver_pre" localSheetId="0">0.000001</definedName>
    <definedName name="solver_scl" localSheetId="0">2</definedName>
    <definedName name="solver_sho" localSheetId="0">2</definedName>
    <definedName name="solver_tim" localSheetId="0">100</definedName>
    <definedName name="solver_tol" localSheetId="0">0.05</definedName>
    <definedName name="solver_typ" localSheetId="0">2</definedName>
    <definedName name="solver_val" localSheetId="0">0</definedName>
  </definedNames>
  <calcPr calcId="181029"/>
</workbook>
</file>

<file path=xl/calcChain.xml><?xml version="1.0" encoding="utf-8"?>
<calcChain xmlns="http://schemas.openxmlformats.org/spreadsheetml/2006/main">
  <c r="E35" i="1" l="1"/>
  <c r="F35" i="1" s="1"/>
  <c r="Q35" i="1"/>
  <c r="E97" i="1"/>
  <c r="F97" i="1" s="1"/>
  <c r="Q97" i="1"/>
  <c r="F4" i="1"/>
  <c r="E96" i="1"/>
  <c r="F96" i="1" s="1"/>
  <c r="Q96" i="1"/>
  <c r="E92" i="1"/>
  <c r="F92" i="1" s="1"/>
  <c r="Q92" i="1"/>
  <c r="E95" i="1"/>
  <c r="F95" i="1"/>
  <c r="G95" i="1" s="1"/>
  <c r="K95" i="1" s="1"/>
  <c r="D9" i="1"/>
  <c r="C9" i="1"/>
  <c r="E73" i="1"/>
  <c r="F73" i="1" s="1"/>
  <c r="E74" i="1"/>
  <c r="F74" i="1" s="1"/>
  <c r="G74" i="1" s="1"/>
  <c r="K74" i="1" s="1"/>
  <c r="E75" i="1"/>
  <c r="F75" i="1"/>
  <c r="G75" i="1" s="1"/>
  <c r="K75" i="1" s="1"/>
  <c r="E76" i="1"/>
  <c r="F76" i="1" s="1"/>
  <c r="E77" i="1"/>
  <c r="F77" i="1"/>
  <c r="G77" i="1" s="1"/>
  <c r="K77" i="1" s="1"/>
  <c r="E78" i="1"/>
  <c r="F78" i="1" s="1"/>
  <c r="G78" i="1" s="1"/>
  <c r="K78" i="1" s="1"/>
  <c r="E82" i="1"/>
  <c r="F82" i="1" s="1"/>
  <c r="E83" i="1"/>
  <c r="F83" i="1" s="1"/>
  <c r="E84" i="1"/>
  <c r="F84" i="1" s="1"/>
  <c r="E85" i="1"/>
  <c r="F85" i="1" s="1"/>
  <c r="G85" i="1" s="1"/>
  <c r="K85" i="1" s="1"/>
  <c r="E86" i="1"/>
  <c r="F86" i="1" s="1"/>
  <c r="G86" i="1" s="1"/>
  <c r="K86" i="1" s="1"/>
  <c r="E87" i="1"/>
  <c r="F87" i="1" s="1"/>
  <c r="G87" i="1" s="1"/>
  <c r="K87" i="1" s="1"/>
  <c r="E88" i="1"/>
  <c r="F88" i="1" s="1"/>
  <c r="E89" i="1"/>
  <c r="F89" i="1" s="1"/>
  <c r="G89" i="1" s="1"/>
  <c r="K89" i="1" s="1"/>
  <c r="E90" i="1"/>
  <c r="F90" i="1" s="1"/>
  <c r="E94" i="1"/>
  <c r="F94" i="1" s="1"/>
  <c r="E79" i="1"/>
  <c r="F79" i="1" s="1"/>
  <c r="E80" i="1"/>
  <c r="F80" i="1" s="1"/>
  <c r="G80" i="1" s="1"/>
  <c r="K80" i="1" s="1"/>
  <c r="E81" i="1"/>
  <c r="F81" i="1" s="1"/>
  <c r="G81" i="1" s="1"/>
  <c r="K81" i="1" s="1"/>
  <c r="E91" i="1"/>
  <c r="F91" i="1" s="1"/>
  <c r="E93" i="1"/>
  <c r="F93" i="1" s="1"/>
  <c r="G93" i="1" s="1"/>
  <c r="K93" i="1" s="1"/>
  <c r="D11" i="1"/>
  <c r="D12" i="1"/>
  <c r="D13" i="1"/>
  <c r="Q95" i="1"/>
  <c r="D14" i="1"/>
  <c r="E21" i="1"/>
  <c r="F21" i="1" s="1"/>
  <c r="E22" i="1"/>
  <c r="F22" i="1" s="1"/>
  <c r="E23" i="1"/>
  <c r="F23" i="1" s="1"/>
  <c r="G23" i="1" s="1"/>
  <c r="H23" i="1" s="1"/>
  <c r="E24" i="1"/>
  <c r="F24" i="1" s="1"/>
  <c r="E25" i="1"/>
  <c r="F25" i="1" s="1"/>
  <c r="E26" i="1"/>
  <c r="F26" i="1" s="1"/>
  <c r="G26" i="1" s="1"/>
  <c r="H26" i="1" s="1"/>
  <c r="E27" i="1"/>
  <c r="F27" i="1" s="1"/>
  <c r="E28" i="1"/>
  <c r="F28" i="1" s="1"/>
  <c r="G28" i="1" s="1"/>
  <c r="H28" i="1" s="1"/>
  <c r="E29" i="1"/>
  <c r="F29" i="1" s="1"/>
  <c r="E30" i="1"/>
  <c r="F30" i="1" s="1"/>
  <c r="E31" i="1"/>
  <c r="F31" i="1"/>
  <c r="G31" i="1" s="1"/>
  <c r="K31" i="1" s="1"/>
  <c r="E32" i="1"/>
  <c r="F32" i="1" s="1"/>
  <c r="E33" i="1"/>
  <c r="F33" i="1" s="1"/>
  <c r="G33" i="1" s="1"/>
  <c r="K33" i="1" s="1"/>
  <c r="E34" i="1"/>
  <c r="F34" i="1" s="1"/>
  <c r="E36" i="1"/>
  <c r="F36" i="1" s="1"/>
  <c r="G36" i="1" s="1"/>
  <c r="K36" i="1" s="1"/>
  <c r="E37" i="1"/>
  <c r="F37" i="1" s="1"/>
  <c r="G37" i="1" s="1"/>
  <c r="K37" i="1" s="1"/>
  <c r="E38" i="1"/>
  <c r="F38" i="1" s="1"/>
  <c r="E39" i="1"/>
  <c r="F39" i="1" s="1"/>
  <c r="G39" i="1" s="1"/>
  <c r="K39" i="1" s="1"/>
  <c r="E40" i="1"/>
  <c r="F40" i="1" s="1"/>
  <c r="E41" i="1"/>
  <c r="F41" i="1" s="1"/>
  <c r="G41" i="1" s="1"/>
  <c r="K41" i="1" s="1"/>
  <c r="E42" i="1"/>
  <c r="F42" i="1" s="1"/>
  <c r="G42" i="1" s="1"/>
  <c r="K42" i="1" s="1"/>
  <c r="E43" i="1"/>
  <c r="F43" i="1" s="1"/>
  <c r="E44" i="1"/>
  <c r="F44" i="1" s="1"/>
  <c r="E46" i="1"/>
  <c r="F46" i="1" s="1"/>
  <c r="E47" i="1"/>
  <c r="F47" i="1" s="1"/>
  <c r="E48" i="1"/>
  <c r="F48" i="1" s="1"/>
  <c r="E49" i="1"/>
  <c r="F49" i="1" s="1"/>
  <c r="E50" i="1"/>
  <c r="F50" i="1" s="1"/>
  <c r="E51" i="1"/>
  <c r="F51" i="1" s="1"/>
  <c r="G51" i="1" s="1"/>
  <c r="E52" i="1"/>
  <c r="F52" i="1" s="1"/>
  <c r="G52" i="1" s="1"/>
  <c r="K52" i="1" s="1"/>
  <c r="E53" i="1"/>
  <c r="F53" i="1" s="1"/>
  <c r="G53" i="1" s="1"/>
  <c r="K53" i="1" s="1"/>
  <c r="E55" i="1"/>
  <c r="F55" i="1" s="1"/>
  <c r="E56" i="1"/>
  <c r="F56" i="1" s="1"/>
  <c r="E57" i="1"/>
  <c r="F57" i="1" s="1"/>
  <c r="G57" i="1" s="1"/>
  <c r="J57" i="1" s="1"/>
  <c r="E58" i="1"/>
  <c r="F58" i="1" s="1"/>
  <c r="G58" i="1" s="1"/>
  <c r="K58" i="1" s="1"/>
  <c r="E59" i="1"/>
  <c r="F59" i="1" s="1"/>
  <c r="E60" i="1"/>
  <c r="E38" i="2" s="1"/>
  <c r="E61" i="1"/>
  <c r="F61" i="1" s="1"/>
  <c r="G61" i="1" s="1"/>
  <c r="J61" i="1" s="1"/>
  <c r="E62" i="1"/>
  <c r="F62" i="1" s="1"/>
  <c r="E63" i="1"/>
  <c r="F63" i="1" s="1"/>
  <c r="E64" i="1"/>
  <c r="F64" i="1" s="1"/>
  <c r="E65" i="1"/>
  <c r="F65" i="1" s="1"/>
  <c r="E66" i="1"/>
  <c r="F66" i="1" s="1"/>
  <c r="G66" i="1" s="1"/>
  <c r="K66" i="1" s="1"/>
  <c r="E67" i="1"/>
  <c r="F67" i="1" s="1"/>
  <c r="E68" i="1"/>
  <c r="F68" i="1" s="1"/>
  <c r="G68" i="1" s="1"/>
  <c r="K68" i="1" s="1"/>
  <c r="E69" i="1"/>
  <c r="F69" i="1" s="1"/>
  <c r="E70" i="1"/>
  <c r="F70" i="1" s="1"/>
  <c r="G70" i="1" s="1"/>
  <c r="K70" i="1" s="1"/>
  <c r="E71" i="1"/>
  <c r="F71" i="1" s="1"/>
  <c r="E72" i="1"/>
  <c r="F72" i="1" s="1"/>
  <c r="E45" i="1"/>
  <c r="F45" i="1" s="1"/>
  <c r="E54" i="1"/>
  <c r="F54" i="1" s="1"/>
  <c r="C17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82" i="1"/>
  <c r="Q83" i="1"/>
  <c r="Q84" i="1"/>
  <c r="Q85" i="1"/>
  <c r="Q86" i="1"/>
  <c r="Q87" i="1"/>
  <c r="Q88" i="1"/>
  <c r="Q89" i="1"/>
  <c r="Q90" i="1"/>
  <c r="Q94" i="1"/>
  <c r="Q79" i="1"/>
  <c r="Q80" i="1"/>
  <c r="Q81" i="1"/>
  <c r="Q91" i="1"/>
  <c r="Q93" i="1"/>
  <c r="E11" i="3"/>
  <c r="F11" i="3"/>
  <c r="E12" i="3"/>
  <c r="F12" i="3"/>
  <c r="E13" i="3"/>
  <c r="F13" i="3"/>
  <c r="E14" i="3"/>
  <c r="F14" i="3"/>
  <c r="E15" i="3"/>
  <c r="F15" i="3"/>
  <c r="E16" i="3"/>
  <c r="F16" i="3"/>
  <c r="E17" i="3"/>
  <c r="F17" i="3"/>
  <c r="E18" i="3"/>
  <c r="F18" i="3"/>
  <c r="E19" i="3"/>
  <c r="F19" i="3"/>
  <c r="E20" i="3"/>
  <c r="F20" i="3"/>
  <c r="E21" i="3"/>
  <c r="F21" i="3"/>
  <c r="E22" i="3"/>
  <c r="F22" i="3"/>
  <c r="E23" i="3"/>
  <c r="F23" i="3"/>
  <c r="E24" i="3"/>
  <c r="F24" i="3"/>
  <c r="E25" i="3"/>
  <c r="F25" i="3"/>
  <c r="E26" i="3"/>
  <c r="F26" i="3"/>
  <c r="E27" i="3"/>
  <c r="F27" i="3"/>
  <c r="E28" i="3"/>
  <c r="F28" i="3"/>
  <c r="E29" i="3"/>
  <c r="F29" i="3"/>
  <c r="E30" i="3"/>
  <c r="F30" i="3"/>
  <c r="E31" i="3"/>
  <c r="F31" i="3"/>
  <c r="E32" i="3"/>
  <c r="F32" i="3"/>
  <c r="E33" i="3"/>
  <c r="F33" i="3"/>
  <c r="E34" i="3"/>
  <c r="F34" i="3"/>
  <c r="E35" i="3"/>
  <c r="F35" i="3"/>
  <c r="E36" i="3"/>
  <c r="F36" i="3"/>
  <c r="E37" i="3"/>
  <c r="F37" i="3"/>
  <c r="E38" i="3"/>
  <c r="F38" i="3"/>
  <c r="E39" i="3"/>
  <c r="F39" i="3"/>
  <c r="E40" i="3"/>
  <c r="F40" i="3"/>
  <c r="E41" i="3"/>
  <c r="F41" i="3"/>
  <c r="E42" i="3"/>
  <c r="F42" i="3"/>
  <c r="E43" i="3"/>
  <c r="F43" i="3"/>
  <c r="E44" i="3"/>
  <c r="F44" i="3"/>
  <c r="E45" i="3"/>
  <c r="F45" i="3"/>
  <c r="E46" i="3"/>
  <c r="F46" i="3"/>
  <c r="E47" i="3"/>
  <c r="F47" i="3"/>
  <c r="E48" i="3"/>
  <c r="F48" i="3"/>
  <c r="E49" i="3"/>
  <c r="F49" i="3"/>
  <c r="E50" i="3"/>
  <c r="F50" i="3"/>
  <c r="E51" i="3"/>
  <c r="F51" i="3"/>
  <c r="E52" i="3"/>
  <c r="F52" i="3"/>
  <c r="E53" i="3"/>
  <c r="F53" i="3"/>
  <c r="E54" i="3"/>
  <c r="F54" i="3"/>
  <c r="E55" i="3"/>
  <c r="F55" i="3"/>
  <c r="E56" i="3"/>
  <c r="F56" i="3"/>
  <c r="E57" i="3"/>
  <c r="F57" i="3"/>
  <c r="E58" i="3"/>
  <c r="F58" i="3"/>
  <c r="E59" i="3"/>
  <c r="F59" i="3"/>
  <c r="E60" i="3"/>
  <c r="F60" i="3"/>
  <c r="E61" i="3"/>
  <c r="F61" i="3"/>
  <c r="E62" i="3"/>
  <c r="F62" i="3"/>
  <c r="E63" i="3"/>
  <c r="F63" i="3"/>
  <c r="E64" i="3"/>
  <c r="F64" i="3"/>
  <c r="E65" i="3"/>
  <c r="F65" i="3"/>
  <c r="E66" i="3"/>
  <c r="F66" i="3"/>
  <c r="E67" i="3"/>
  <c r="F67" i="3"/>
  <c r="E68" i="3"/>
  <c r="F68" i="3"/>
  <c r="E69" i="3"/>
  <c r="F69" i="3"/>
  <c r="E70" i="3"/>
  <c r="F70" i="3"/>
  <c r="E71" i="3"/>
  <c r="F71" i="3"/>
  <c r="E72" i="3"/>
  <c r="F72" i="3"/>
  <c r="E73" i="3"/>
  <c r="F73" i="3"/>
  <c r="E74" i="3"/>
  <c r="F74" i="3"/>
  <c r="E75" i="3"/>
  <c r="F75" i="3"/>
  <c r="E76" i="3"/>
  <c r="F76" i="3"/>
  <c r="E77" i="3"/>
  <c r="F77" i="3"/>
  <c r="E78" i="3"/>
  <c r="F78" i="3"/>
  <c r="E79" i="3"/>
  <c r="F79" i="3"/>
  <c r="E80" i="3"/>
  <c r="F80" i="3"/>
  <c r="E81" i="3"/>
  <c r="F81" i="3"/>
  <c r="E82" i="3"/>
  <c r="F82" i="3"/>
  <c r="E83" i="3"/>
  <c r="F83" i="3"/>
  <c r="E84" i="3"/>
  <c r="F84" i="3"/>
  <c r="E85" i="3"/>
  <c r="F85" i="3"/>
  <c r="E86" i="3"/>
  <c r="F86" i="3"/>
  <c r="E87" i="3"/>
  <c r="F87" i="3"/>
  <c r="E88" i="3"/>
  <c r="F88" i="3"/>
  <c r="E89" i="3"/>
  <c r="F89" i="3"/>
  <c r="E90" i="3"/>
  <c r="F90" i="3"/>
  <c r="E91" i="3"/>
  <c r="F91" i="3"/>
  <c r="E92" i="3"/>
  <c r="F92" i="3"/>
  <c r="E93" i="3"/>
  <c r="F93" i="3"/>
  <c r="E94" i="3"/>
  <c r="F94" i="3"/>
  <c r="E95" i="3"/>
  <c r="F95" i="3"/>
  <c r="E96" i="3"/>
  <c r="F96" i="3"/>
  <c r="E97" i="3"/>
  <c r="F97" i="3"/>
  <c r="E98" i="3"/>
  <c r="F98" i="3"/>
  <c r="E99" i="3"/>
  <c r="F99" i="3"/>
  <c r="E100" i="3"/>
  <c r="F100" i="3"/>
  <c r="E101" i="3"/>
  <c r="F101" i="3"/>
  <c r="E102" i="3"/>
  <c r="F102" i="3"/>
  <c r="E103" i="3"/>
  <c r="F103" i="3"/>
  <c r="E104" i="3"/>
  <c r="F104" i="3"/>
  <c r="E105" i="3"/>
  <c r="F105" i="3"/>
  <c r="E106" i="3"/>
  <c r="F106" i="3"/>
  <c r="E107" i="3"/>
  <c r="F107" i="3"/>
  <c r="E108" i="3"/>
  <c r="F108" i="3"/>
  <c r="E109" i="3"/>
  <c r="F109" i="3"/>
  <c r="E110" i="3"/>
  <c r="F110" i="3"/>
  <c r="E111" i="3"/>
  <c r="F111" i="3"/>
  <c r="E112" i="3"/>
  <c r="F112" i="3"/>
  <c r="E113" i="3"/>
  <c r="F113" i="3"/>
  <c r="E114" i="3"/>
  <c r="F114" i="3"/>
  <c r="E115" i="3"/>
  <c r="F115" i="3"/>
  <c r="E116" i="3"/>
  <c r="F116" i="3"/>
  <c r="E117" i="3"/>
  <c r="F117" i="3"/>
  <c r="E118" i="3"/>
  <c r="F118" i="3"/>
  <c r="E119" i="3"/>
  <c r="F119" i="3"/>
  <c r="E120" i="3"/>
  <c r="F120" i="3"/>
  <c r="E121" i="3"/>
  <c r="F121" i="3"/>
  <c r="E122" i="3"/>
  <c r="F122" i="3"/>
  <c r="E123" i="3"/>
  <c r="F123" i="3"/>
  <c r="E124" i="3"/>
  <c r="F124" i="3"/>
  <c r="E125" i="3"/>
  <c r="F125" i="3"/>
  <c r="E126" i="3"/>
  <c r="F126" i="3"/>
  <c r="E127" i="3"/>
  <c r="F127" i="3"/>
  <c r="E128" i="3"/>
  <c r="F128" i="3"/>
  <c r="E129" i="3"/>
  <c r="F129" i="3"/>
  <c r="E130" i="3"/>
  <c r="F130" i="3"/>
  <c r="E131" i="3"/>
  <c r="F131" i="3"/>
  <c r="E132" i="3"/>
  <c r="F132" i="3"/>
  <c r="E133" i="3"/>
  <c r="F133" i="3"/>
  <c r="E134" i="3"/>
  <c r="F134" i="3"/>
  <c r="E135" i="3"/>
  <c r="F135" i="3"/>
  <c r="E136" i="3"/>
  <c r="F136" i="3"/>
  <c r="E137" i="3"/>
  <c r="F137" i="3"/>
  <c r="E138" i="3"/>
  <c r="F138" i="3"/>
  <c r="E139" i="3"/>
  <c r="F139" i="3"/>
  <c r="E140" i="3"/>
  <c r="F140" i="3"/>
  <c r="A11" i="2"/>
  <c r="H11" i="2"/>
  <c r="B11" i="2"/>
  <c r="G11" i="2"/>
  <c r="C11" i="2"/>
  <c r="D11" i="2"/>
  <c r="E11" i="2"/>
  <c r="A12" i="2"/>
  <c r="H12" i="2"/>
  <c r="B12" i="2"/>
  <c r="G12" i="2"/>
  <c r="C12" i="2"/>
  <c r="E12" i="2"/>
  <c r="D12" i="2"/>
  <c r="A13" i="2"/>
  <c r="H13" i="2"/>
  <c r="B13" i="2"/>
  <c r="G13" i="2"/>
  <c r="C13" i="2"/>
  <c r="E13" i="2"/>
  <c r="D13" i="2"/>
  <c r="A14" i="2"/>
  <c r="H14" i="2"/>
  <c r="B14" i="2"/>
  <c r="G14" i="2"/>
  <c r="C14" i="2"/>
  <c r="D14" i="2"/>
  <c r="A15" i="2"/>
  <c r="H15" i="2"/>
  <c r="B15" i="2"/>
  <c r="G15" i="2"/>
  <c r="C15" i="2"/>
  <c r="D15" i="2"/>
  <c r="A16" i="2"/>
  <c r="H16" i="2"/>
  <c r="B16" i="2"/>
  <c r="G16" i="2"/>
  <c r="C16" i="2"/>
  <c r="D16" i="2"/>
  <c r="A17" i="2"/>
  <c r="H17" i="2"/>
  <c r="B17" i="2"/>
  <c r="G17" i="2"/>
  <c r="C17" i="2"/>
  <c r="E17" i="2"/>
  <c r="D17" i="2"/>
  <c r="A18" i="2"/>
  <c r="H18" i="2"/>
  <c r="B18" i="2"/>
  <c r="G18" i="2"/>
  <c r="C18" i="2"/>
  <c r="E18" i="2"/>
  <c r="D18" i="2"/>
  <c r="A19" i="2"/>
  <c r="H19" i="2"/>
  <c r="B19" i="2"/>
  <c r="G19" i="2"/>
  <c r="C19" i="2"/>
  <c r="D19" i="2"/>
  <c r="A20" i="2"/>
  <c r="H20" i="2"/>
  <c r="B20" i="2"/>
  <c r="G20" i="2"/>
  <c r="C20" i="2"/>
  <c r="D20" i="2"/>
  <c r="A21" i="2"/>
  <c r="H21" i="2"/>
  <c r="B21" i="2"/>
  <c r="G21" i="2"/>
  <c r="C21" i="2"/>
  <c r="E21" i="2"/>
  <c r="D21" i="2"/>
  <c r="A22" i="2"/>
  <c r="H22" i="2"/>
  <c r="B22" i="2"/>
  <c r="G22" i="2"/>
  <c r="C22" i="2"/>
  <c r="D22" i="2"/>
  <c r="A23" i="2"/>
  <c r="H23" i="2"/>
  <c r="B23" i="2"/>
  <c r="G23" i="2"/>
  <c r="C23" i="2"/>
  <c r="D23" i="2"/>
  <c r="A24" i="2"/>
  <c r="H24" i="2"/>
  <c r="B24" i="2"/>
  <c r="G24" i="2"/>
  <c r="C24" i="2"/>
  <c r="D24" i="2"/>
  <c r="A25" i="2"/>
  <c r="H25" i="2"/>
  <c r="B25" i="2"/>
  <c r="G25" i="2"/>
  <c r="C25" i="2"/>
  <c r="D25" i="2"/>
  <c r="A26" i="2"/>
  <c r="H26" i="2"/>
  <c r="B26" i="2"/>
  <c r="G26" i="2"/>
  <c r="C26" i="2"/>
  <c r="E26" i="2"/>
  <c r="D26" i="2"/>
  <c r="A27" i="2"/>
  <c r="H27" i="2"/>
  <c r="B27" i="2"/>
  <c r="G27" i="2"/>
  <c r="C27" i="2"/>
  <c r="D27" i="2"/>
  <c r="E27" i="2"/>
  <c r="A28" i="2"/>
  <c r="H28" i="2"/>
  <c r="B28" i="2"/>
  <c r="G28" i="2"/>
  <c r="C28" i="2"/>
  <c r="D28" i="2"/>
  <c r="A29" i="2"/>
  <c r="H29" i="2"/>
  <c r="B29" i="2"/>
  <c r="G29" i="2"/>
  <c r="C29" i="2"/>
  <c r="E29" i="2"/>
  <c r="D29" i="2"/>
  <c r="A30" i="2"/>
  <c r="H30" i="2"/>
  <c r="B30" i="2"/>
  <c r="G30" i="2"/>
  <c r="C30" i="2"/>
  <c r="E30" i="2"/>
  <c r="D30" i="2"/>
  <c r="A31" i="2"/>
  <c r="H31" i="2"/>
  <c r="B31" i="2"/>
  <c r="G31" i="2"/>
  <c r="C31" i="2"/>
  <c r="D31" i="2"/>
  <c r="A32" i="2"/>
  <c r="H32" i="2"/>
  <c r="B32" i="2"/>
  <c r="G32" i="2"/>
  <c r="C32" i="2"/>
  <c r="D32" i="2"/>
  <c r="A33" i="2"/>
  <c r="H33" i="2"/>
  <c r="B33" i="2"/>
  <c r="G33" i="2"/>
  <c r="C33" i="2"/>
  <c r="D33" i="2"/>
  <c r="A34" i="2"/>
  <c r="H34" i="2"/>
  <c r="B34" i="2"/>
  <c r="G34" i="2"/>
  <c r="C34" i="2"/>
  <c r="D34" i="2"/>
  <c r="A35" i="2"/>
  <c r="H35" i="2"/>
  <c r="B35" i="2"/>
  <c r="G35" i="2"/>
  <c r="C35" i="2"/>
  <c r="D35" i="2"/>
  <c r="E35" i="2"/>
  <c r="A36" i="2"/>
  <c r="H36" i="2"/>
  <c r="B36" i="2"/>
  <c r="G36" i="2"/>
  <c r="C36" i="2"/>
  <c r="E36" i="2"/>
  <c r="D36" i="2"/>
  <c r="A37" i="2"/>
  <c r="H37" i="2"/>
  <c r="B37" i="2"/>
  <c r="G37" i="2"/>
  <c r="C37" i="2"/>
  <c r="E37" i="2"/>
  <c r="D37" i="2"/>
  <c r="A38" i="2"/>
  <c r="H38" i="2"/>
  <c r="B38" i="2"/>
  <c r="G38" i="2"/>
  <c r="C38" i="2"/>
  <c r="D38" i="2"/>
  <c r="A39" i="2"/>
  <c r="H39" i="2"/>
  <c r="B39" i="2"/>
  <c r="G39" i="2"/>
  <c r="C39" i="2"/>
  <c r="D39" i="2"/>
  <c r="A40" i="2"/>
  <c r="H40" i="2"/>
  <c r="B40" i="2"/>
  <c r="G40" i="2"/>
  <c r="C40" i="2"/>
  <c r="E40" i="2"/>
  <c r="D40" i="2"/>
  <c r="A41" i="2"/>
  <c r="H41" i="2"/>
  <c r="B41" i="2"/>
  <c r="G41" i="2"/>
  <c r="C41" i="2"/>
  <c r="D41" i="2"/>
  <c r="A42" i="2"/>
  <c r="H42" i="2"/>
  <c r="B42" i="2"/>
  <c r="G42" i="2"/>
  <c r="C42" i="2"/>
  <c r="E42" i="2"/>
  <c r="D42" i="2"/>
  <c r="A43" i="2"/>
  <c r="H43" i="2"/>
  <c r="B43" i="2"/>
  <c r="G43" i="2"/>
  <c r="C43" i="2"/>
  <c r="D43" i="2"/>
  <c r="E43" i="2"/>
  <c r="A44" i="2"/>
  <c r="H44" i="2"/>
  <c r="B44" i="2"/>
  <c r="G44" i="2"/>
  <c r="C44" i="2"/>
  <c r="E44" i="2"/>
  <c r="D44" i="2"/>
  <c r="A45" i="2"/>
  <c r="H45" i="2"/>
  <c r="B45" i="2"/>
  <c r="G45" i="2"/>
  <c r="C45" i="2"/>
  <c r="E45" i="2"/>
  <c r="D45" i="2"/>
  <c r="A46" i="2"/>
  <c r="H46" i="2"/>
  <c r="B46" i="2"/>
  <c r="G46" i="2"/>
  <c r="C46" i="2"/>
  <c r="E46" i="2"/>
  <c r="D46" i="2"/>
  <c r="E24" i="2" l="1"/>
  <c r="F60" i="1"/>
  <c r="G60" i="1" s="1"/>
  <c r="K60" i="1" s="1"/>
  <c r="E14" i="2"/>
  <c r="P93" i="1"/>
  <c r="E33" i="2"/>
  <c r="E22" i="2"/>
  <c r="E16" i="2"/>
  <c r="G35" i="1"/>
  <c r="P35" i="1"/>
  <c r="G97" i="1"/>
  <c r="P97" i="1"/>
  <c r="R97" i="1" s="1"/>
  <c r="T97" i="1" s="1"/>
  <c r="E41" i="2"/>
  <c r="E19" i="2"/>
  <c r="E31" i="2"/>
  <c r="E32" i="2"/>
  <c r="F5" i="1"/>
  <c r="P77" i="1"/>
  <c r="R77" i="1" s="1"/>
  <c r="T77" i="1" s="1"/>
  <c r="P74" i="1"/>
  <c r="R74" i="1" s="1"/>
  <c r="T74" i="1" s="1"/>
  <c r="P75" i="1"/>
  <c r="R75" i="1" s="1"/>
  <c r="T75" i="1" s="1"/>
  <c r="W21" i="1"/>
  <c r="P31" i="1"/>
  <c r="W12" i="1"/>
  <c r="P60" i="1"/>
  <c r="R60" i="1" s="1"/>
  <c r="T60" i="1" s="1"/>
  <c r="W27" i="1"/>
  <c r="P52" i="1"/>
  <c r="R52" i="1" s="1"/>
  <c r="T52" i="1" s="1"/>
  <c r="P66" i="1"/>
  <c r="R66" i="1" s="1"/>
  <c r="T66" i="1" s="1"/>
  <c r="W13" i="1"/>
  <c r="P42" i="1"/>
  <c r="R42" i="1" s="1"/>
  <c r="T42" i="1" s="1"/>
  <c r="W31" i="1"/>
  <c r="W11" i="1"/>
  <c r="W3" i="1"/>
  <c r="P78" i="1"/>
  <c r="R78" i="1" s="1"/>
  <c r="T78" i="1" s="1"/>
  <c r="P68" i="1"/>
  <c r="R68" i="1" s="1"/>
  <c r="T68" i="1" s="1"/>
  <c r="P87" i="1"/>
  <c r="W16" i="1"/>
  <c r="W7" i="1"/>
  <c r="W2" i="1"/>
  <c r="W33" i="1"/>
  <c r="W23" i="1"/>
  <c r="P95" i="1"/>
  <c r="R95" i="1" s="1"/>
  <c r="T95" i="1" s="1"/>
  <c r="W15" i="1"/>
  <c r="W5" i="1"/>
  <c r="W4" i="1"/>
  <c r="W9" i="1"/>
  <c r="P33" i="1"/>
  <c r="R33" i="1" s="1"/>
  <c r="T33" i="1" s="1"/>
  <c r="W25" i="1"/>
  <c r="W20" i="1"/>
  <c r="W14" i="1"/>
  <c r="W8" i="1"/>
  <c r="W10" i="1"/>
  <c r="W19" i="1"/>
  <c r="P26" i="1"/>
  <c r="R26" i="1" s="1"/>
  <c r="T26" i="1" s="1"/>
  <c r="P51" i="1"/>
  <c r="R51" i="1" s="1"/>
  <c r="T51" i="1" s="1"/>
  <c r="W29" i="1"/>
  <c r="W24" i="1"/>
  <c r="P47" i="1"/>
  <c r="G47" i="1"/>
  <c r="K47" i="1" s="1"/>
  <c r="P62" i="1"/>
  <c r="G62" i="1"/>
  <c r="K62" i="1" s="1"/>
  <c r="W32" i="1"/>
  <c r="W28" i="1"/>
  <c r="P80" i="1"/>
  <c r="R80" i="1" s="1"/>
  <c r="T80" i="1" s="1"/>
  <c r="E34" i="2"/>
  <c r="W34" i="1"/>
  <c r="W30" i="1"/>
  <c r="P44" i="1"/>
  <c r="G79" i="1"/>
  <c r="K79" i="1" s="1"/>
  <c r="P79" i="1"/>
  <c r="P67" i="1"/>
  <c r="G67" i="1"/>
  <c r="K67" i="1" s="1"/>
  <c r="P56" i="1"/>
  <c r="G56" i="1"/>
  <c r="J56" i="1" s="1"/>
  <c r="P50" i="1"/>
  <c r="G50" i="1"/>
  <c r="K50" i="1" s="1"/>
  <c r="G43" i="1"/>
  <c r="K43" i="1" s="1"/>
  <c r="P43" i="1"/>
  <c r="P94" i="1"/>
  <c r="G94" i="1"/>
  <c r="K94" i="1" s="1"/>
  <c r="P76" i="1"/>
  <c r="G76" i="1"/>
  <c r="K76" i="1" s="1"/>
  <c r="P27" i="1"/>
  <c r="G27" i="1"/>
  <c r="H27" i="1" s="1"/>
  <c r="G55" i="1"/>
  <c r="J55" i="1" s="1"/>
  <c r="P55" i="1"/>
  <c r="G49" i="1"/>
  <c r="K49" i="1" s="1"/>
  <c r="P49" i="1"/>
  <c r="P90" i="1"/>
  <c r="G90" i="1"/>
  <c r="K90" i="1" s="1"/>
  <c r="G84" i="1"/>
  <c r="K84" i="1" s="1"/>
  <c r="P84" i="1"/>
  <c r="G38" i="1"/>
  <c r="K38" i="1" s="1"/>
  <c r="P38" i="1"/>
  <c r="P72" i="1"/>
  <c r="G72" i="1"/>
  <c r="K72" i="1" s="1"/>
  <c r="G48" i="1"/>
  <c r="I48" i="1" s="1"/>
  <c r="P48" i="1"/>
  <c r="G30" i="1"/>
  <c r="K30" i="1" s="1"/>
  <c r="P30" i="1"/>
  <c r="P25" i="1"/>
  <c r="G25" i="1"/>
  <c r="H25" i="1" s="1"/>
  <c r="U91" i="1"/>
  <c r="P91" i="1"/>
  <c r="R91" i="1" s="1"/>
  <c r="G83" i="1"/>
  <c r="K83" i="1" s="1"/>
  <c r="P83" i="1"/>
  <c r="P32" i="1"/>
  <c r="G32" i="1"/>
  <c r="K32" i="1" s="1"/>
  <c r="P54" i="1"/>
  <c r="R54" i="1" s="1"/>
  <c r="U54" i="1"/>
  <c r="P71" i="1"/>
  <c r="G71" i="1"/>
  <c r="K71" i="1" s="1"/>
  <c r="G65" i="1"/>
  <c r="K65" i="1" s="1"/>
  <c r="P65" i="1"/>
  <c r="P29" i="1"/>
  <c r="G29" i="1"/>
  <c r="H29" i="1" s="1"/>
  <c r="G24" i="1"/>
  <c r="H24" i="1" s="1"/>
  <c r="P24" i="1"/>
  <c r="G88" i="1"/>
  <c r="K88" i="1" s="1"/>
  <c r="P88" i="1"/>
  <c r="G82" i="1"/>
  <c r="K82" i="1" s="1"/>
  <c r="P82" i="1"/>
  <c r="G21" i="1"/>
  <c r="H21" i="1" s="1"/>
  <c r="P21" i="1"/>
  <c r="G45" i="1"/>
  <c r="P45" i="1"/>
  <c r="G64" i="1"/>
  <c r="K64" i="1" s="1"/>
  <c r="P64" i="1"/>
  <c r="G59" i="1"/>
  <c r="K59" i="1" s="1"/>
  <c r="P59" i="1"/>
  <c r="G40" i="1"/>
  <c r="K40" i="1" s="1"/>
  <c r="P40" i="1"/>
  <c r="G34" i="1"/>
  <c r="K34" i="1" s="1"/>
  <c r="P34" i="1"/>
  <c r="P92" i="1"/>
  <c r="G92" i="1"/>
  <c r="K92" i="1" s="1"/>
  <c r="G69" i="1"/>
  <c r="K69" i="1" s="1"/>
  <c r="P69" i="1"/>
  <c r="P63" i="1"/>
  <c r="G63" i="1"/>
  <c r="K63" i="1" s="1"/>
  <c r="P46" i="1"/>
  <c r="G46" i="1"/>
  <c r="K46" i="1" s="1"/>
  <c r="P22" i="1"/>
  <c r="G22" i="1"/>
  <c r="H22" i="1" s="1"/>
  <c r="G73" i="1"/>
  <c r="K73" i="1" s="1"/>
  <c r="P73" i="1"/>
  <c r="K51" i="1"/>
  <c r="R87" i="1"/>
  <c r="T87" i="1" s="1"/>
  <c r="G44" i="1"/>
  <c r="K44" i="1" s="1"/>
  <c r="P28" i="1"/>
  <c r="R28" i="1" s="1"/>
  <c r="T28" i="1" s="1"/>
  <c r="R31" i="1"/>
  <c r="T31" i="1" s="1"/>
  <c r="E28" i="2"/>
  <c r="E20" i="2"/>
  <c r="R93" i="1"/>
  <c r="T93" i="1" s="1"/>
  <c r="E39" i="2"/>
  <c r="E23" i="2"/>
  <c r="E15" i="2"/>
  <c r="P23" i="1"/>
  <c r="R23" i="1" s="1"/>
  <c r="T23" i="1" s="1"/>
  <c r="P58" i="1"/>
  <c r="R58" i="1" s="1"/>
  <c r="T58" i="1" s="1"/>
  <c r="E25" i="2"/>
  <c r="P85" i="1"/>
  <c r="R85" i="1" s="1"/>
  <c r="T85" i="1" s="1"/>
  <c r="D15" i="1"/>
  <c r="C19" i="1" s="1"/>
  <c r="D16" i="1"/>
  <c r="D19" i="1" s="1"/>
  <c r="G96" i="1"/>
  <c r="P96" i="1"/>
  <c r="W26" i="1"/>
  <c r="W18" i="1"/>
  <c r="P81" i="1"/>
  <c r="R81" i="1" s="1"/>
  <c r="T81" i="1" s="1"/>
  <c r="W6" i="1"/>
  <c r="W17" i="1"/>
  <c r="P61" i="1"/>
  <c r="R61" i="1" s="1"/>
  <c r="T61" i="1" s="1"/>
  <c r="P57" i="1"/>
  <c r="R57" i="1" s="1"/>
  <c r="T57" i="1" s="1"/>
  <c r="P53" i="1"/>
  <c r="R53" i="1" s="1"/>
  <c r="T53" i="1" s="1"/>
  <c r="P41" i="1"/>
  <c r="R41" i="1" s="1"/>
  <c r="T41" i="1" s="1"/>
  <c r="P39" i="1"/>
  <c r="R39" i="1" s="1"/>
  <c r="T39" i="1" s="1"/>
  <c r="P36" i="1"/>
  <c r="R36" i="1" s="1"/>
  <c r="T36" i="1" s="1"/>
  <c r="W22" i="1"/>
  <c r="P86" i="1"/>
  <c r="R86" i="1" s="1"/>
  <c r="T86" i="1" s="1"/>
  <c r="P89" i="1"/>
  <c r="R89" i="1" s="1"/>
  <c r="T89" i="1" s="1"/>
  <c r="P37" i="1"/>
  <c r="R37" i="1" s="1"/>
  <c r="T37" i="1" s="1"/>
  <c r="P70" i="1"/>
  <c r="R70" i="1" s="1"/>
  <c r="T70" i="1" s="1"/>
  <c r="C12" i="1"/>
  <c r="C11" i="1"/>
  <c r="O35" i="1" l="1"/>
  <c r="O43" i="1"/>
  <c r="O51" i="1"/>
  <c r="O59" i="1"/>
  <c r="O67" i="1"/>
  <c r="O75" i="1"/>
  <c r="O65" i="1"/>
  <c r="O36" i="1"/>
  <c r="O44" i="1"/>
  <c r="O52" i="1"/>
  <c r="O60" i="1"/>
  <c r="O68" i="1"/>
  <c r="O76" i="1"/>
  <c r="O49" i="1"/>
  <c r="O37" i="1"/>
  <c r="O45" i="1"/>
  <c r="O53" i="1"/>
  <c r="O61" i="1"/>
  <c r="O69" i="1"/>
  <c r="O77" i="1"/>
  <c r="O73" i="1"/>
  <c r="O38" i="1"/>
  <c r="O46" i="1"/>
  <c r="O54" i="1"/>
  <c r="O62" i="1"/>
  <c r="O70" i="1"/>
  <c r="O78" i="1"/>
  <c r="O57" i="1"/>
  <c r="O39" i="1"/>
  <c r="O47" i="1"/>
  <c r="O55" i="1"/>
  <c r="O63" i="1"/>
  <c r="O71" i="1"/>
  <c r="O41" i="1"/>
  <c r="O40" i="1"/>
  <c r="O48" i="1"/>
  <c r="O56" i="1"/>
  <c r="O64" i="1"/>
  <c r="O72" i="1"/>
  <c r="O42" i="1"/>
  <c r="O50" i="1"/>
  <c r="O58" i="1"/>
  <c r="O66" i="1"/>
  <c r="O74" i="1"/>
  <c r="R90" i="1"/>
  <c r="T90" i="1" s="1"/>
  <c r="R76" i="1"/>
  <c r="T76" i="1" s="1"/>
  <c r="R56" i="1"/>
  <c r="T56" i="1" s="1"/>
  <c r="R35" i="1"/>
  <c r="T35" i="1" s="1"/>
  <c r="O79" i="1"/>
  <c r="O87" i="1"/>
  <c r="O80" i="1"/>
  <c r="O88" i="1"/>
  <c r="O81" i="1"/>
  <c r="O89" i="1"/>
  <c r="O82" i="1"/>
  <c r="O90" i="1"/>
  <c r="O85" i="1"/>
  <c r="O83" i="1"/>
  <c r="O91" i="1"/>
  <c r="O93" i="1"/>
  <c r="O84" i="1"/>
  <c r="O92" i="1"/>
  <c r="O86" i="1"/>
  <c r="O94" i="1"/>
  <c r="O97" i="1"/>
  <c r="R44" i="1"/>
  <c r="T44" i="1" s="1"/>
  <c r="R73" i="1"/>
  <c r="T73" i="1" s="1"/>
  <c r="R47" i="1"/>
  <c r="T47" i="1" s="1"/>
  <c r="R92" i="1"/>
  <c r="T92" i="1" s="1"/>
  <c r="R71" i="1"/>
  <c r="T71" i="1" s="1"/>
  <c r="R72" i="1"/>
  <c r="T72" i="1" s="1"/>
  <c r="R94" i="1"/>
  <c r="T94" i="1" s="1"/>
  <c r="R67" i="1"/>
  <c r="T67" i="1" s="1"/>
  <c r="R46" i="1"/>
  <c r="T46" i="1" s="1"/>
  <c r="R25" i="1"/>
  <c r="T25" i="1" s="1"/>
  <c r="R63" i="1"/>
  <c r="T63" i="1" s="1"/>
  <c r="R29" i="1"/>
  <c r="T29" i="1" s="1"/>
  <c r="R32" i="1"/>
  <c r="T32" i="1" s="1"/>
  <c r="R27" i="1"/>
  <c r="T27" i="1" s="1"/>
  <c r="R50" i="1"/>
  <c r="T50" i="1" s="1"/>
  <c r="R62" i="1"/>
  <c r="T62" i="1" s="1"/>
  <c r="R96" i="1"/>
  <c r="T96" i="1" s="1"/>
  <c r="R40" i="1"/>
  <c r="T40" i="1" s="1"/>
  <c r="R21" i="1"/>
  <c r="T21" i="1" s="1"/>
  <c r="R30" i="1"/>
  <c r="T30" i="1" s="1"/>
  <c r="R84" i="1"/>
  <c r="T84" i="1" s="1"/>
  <c r="R69" i="1"/>
  <c r="T69" i="1" s="1"/>
  <c r="R59" i="1"/>
  <c r="T59" i="1" s="1"/>
  <c r="R82" i="1"/>
  <c r="T82" i="1" s="1"/>
  <c r="R65" i="1"/>
  <c r="T65" i="1" s="1"/>
  <c r="R83" i="1"/>
  <c r="T83" i="1" s="1"/>
  <c r="R48" i="1"/>
  <c r="T48" i="1" s="1"/>
  <c r="R22" i="1"/>
  <c r="T22" i="1" s="1"/>
  <c r="R64" i="1"/>
  <c r="T64" i="1" s="1"/>
  <c r="R88" i="1"/>
  <c r="T88" i="1" s="1"/>
  <c r="T91" i="1"/>
  <c r="R49" i="1"/>
  <c r="T49" i="1" s="1"/>
  <c r="R34" i="1"/>
  <c r="T34" i="1" s="1"/>
  <c r="R45" i="1"/>
  <c r="R24" i="1"/>
  <c r="T24" i="1" s="1"/>
  <c r="R38" i="1"/>
  <c r="T38" i="1" s="1"/>
  <c r="R55" i="1"/>
  <c r="T55" i="1" s="1"/>
  <c r="R43" i="1"/>
  <c r="T43" i="1" s="1"/>
  <c r="R79" i="1"/>
  <c r="T79" i="1" s="1"/>
  <c r="U45" i="1"/>
  <c r="O96" i="1"/>
  <c r="C15" i="1"/>
  <c r="O95" i="1"/>
  <c r="C16" i="1"/>
  <c r="D18" i="1" s="1"/>
  <c r="U96" i="1"/>
  <c r="F6" i="1" l="1"/>
  <c r="F8" i="1" s="1"/>
  <c r="E14" i="1"/>
  <c r="C18" i="1"/>
  <c r="F7" i="1" l="1"/>
</calcChain>
</file>

<file path=xl/sharedStrings.xml><?xml version="1.0" encoding="utf-8"?>
<sst xmlns="http://schemas.openxmlformats.org/spreadsheetml/2006/main" count="550" uniqueCount="264">
  <si>
    <t>HH UMa / GSC 02521-01524</t>
  </si>
  <si>
    <t>n</t>
  </si>
  <si>
    <t>Q. Fit</t>
  </si>
  <si>
    <t>System Type:</t>
  </si>
  <si>
    <t>EW</t>
  </si>
  <si>
    <t>10.57-10.80</t>
  </si>
  <si>
    <t>aka HIP 54165</t>
  </si>
  <si>
    <t>F8</t>
  </si>
  <si>
    <t>GCVS 4 Eph.</t>
  </si>
  <si>
    <t>not avail.</t>
  </si>
  <si>
    <t>My time zone &gt;&gt;&gt;&gt;&gt;</t>
  </si>
  <si>
    <t>(PST=8, PDT=MDT=7, MDT=CST=6, etc.)</t>
  </si>
  <si>
    <t>--- Working ----</t>
  </si>
  <si>
    <t>Epoch =</t>
  </si>
  <si>
    <t>Period =</t>
  </si>
  <si>
    <t>Start of linear fit &gt;&gt;&gt;&gt;&gt;&gt;&gt;&gt;&gt;&gt;&gt;&gt;&gt;&gt;&gt;&gt;&gt;&gt;&gt;&gt;&gt;</t>
  </si>
  <si>
    <t>Linear</t>
  </si>
  <si>
    <t>Quadratic</t>
  </si>
  <si>
    <t>LS Intercept =</t>
  </si>
  <si>
    <t>LS Slope =</t>
  </si>
  <si>
    <t>LS Quadr term =</t>
  </si>
  <si>
    <t>na</t>
  </si>
  <si>
    <t>dP/dt =</t>
  </si>
  <si>
    <t>New epoch =</t>
  </si>
  <si>
    <t>Add cycle</t>
  </si>
  <si>
    <t>New Period =</t>
  </si>
  <si>
    <t>JD today</t>
  </si>
  <si>
    <t># of data points:</t>
  </si>
  <si>
    <t>Old Cycle</t>
  </si>
  <si>
    <t>Linear Ephemeris =</t>
  </si>
  <si>
    <t>New Cycle</t>
  </si>
  <si>
    <t>Quad. Ephemeris =</t>
  </si>
  <si>
    <t>Source</t>
  </si>
  <si>
    <t>Typ</t>
  </si>
  <si>
    <t>ToM</t>
  </si>
  <si>
    <t>error</t>
  </si>
  <si>
    <t>n'</t>
  </si>
  <si>
    <t>O-C</t>
  </si>
  <si>
    <t>pg</t>
  </si>
  <si>
    <t>vis</t>
  </si>
  <si>
    <t>PE</t>
  </si>
  <si>
    <t>CCD</t>
  </si>
  <si>
    <t>S4</t>
  </si>
  <si>
    <t>S5</t>
  </si>
  <si>
    <t>S6</t>
  </si>
  <si>
    <t>Lin Fit</t>
  </si>
  <si>
    <t>Date</t>
  </si>
  <si>
    <r>
      <t>diff</t>
    </r>
    <r>
      <rPr>
        <b/>
        <vertAlign val="superscript"/>
        <sz val="10"/>
        <rFont val="Arial"/>
        <family val="2"/>
      </rPr>
      <t>2</t>
    </r>
  </si>
  <si>
    <t>wt</t>
  </si>
  <si>
    <r>
      <t>wt.diff</t>
    </r>
    <r>
      <rPr>
        <b/>
        <vertAlign val="superscript"/>
        <sz val="10"/>
        <rFont val="Arial"/>
        <family val="2"/>
      </rPr>
      <t>2</t>
    </r>
  </si>
  <si>
    <t>HIP</t>
  </si>
  <si>
    <t>IBVS 5414</t>
  </si>
  <si>
    <t>I</t>
  </si>
  <si>
    <t>RO</t>
  </si>
  <si>
    <t>VRI</t>
  </si>
  <si>
    <t>II</t>
  </si>
  <si>
    <t>G2</t>
  </si>
  <si>
    <t>UBV</t>
  </si>
  <si>
    <t>G1</t>
  </si>
  <si>
    <t>v</t>
  </si>
  <si>
    <t>BV</t>
  </si>
  <si>
    <t>IBVS 5543</t>
  </si>
  <si>
    <t>IBVS 5672</t>
  </si>
  <si>
    <t>IBVS 5668</t>
  </si>
  <si>
    <t>IBVS 5731</t>
  </si>
  <si>
    <t>IBVS 5760</t>
  </si>
  <si>
    <t>IBVS 5820</t>
  </si>
  <si>
    <t>IBVS 5898</t>
  </si>
  <si>
    <t>IBVS 5887</t>
  </si>
  <si>
    <t>IBVS 5929</t>
  </si>
  <si>
    <t>IBVS 5980</t>
  </si>
  <si>
    <t>IBVS 6044</t>
  </si>
  <si>
    <t>IBVS 6018</t>
  </si>
  <si>
    <t>IBVS 6092</t>
  </si>
  <si>
    <t>IBVS 6125</t>
  </si>
  <si>
    <t>IBVS 6165</t>
  </si>
  <si>
    <t>IBVS 6167</t>
  </si>
  <si>
    <t>IBVS 6131</t>
  </si>
  <si>
    <t>IBVS 6154</t>
  </si>
  <si>
    <t>IBVS 6195</t>
  </si>
  <si>
    <t>OEJV 0179</t>
  </si>
  <si>
    <t>IBVS 6209</t>
  </si>
  <si>
    <t>RHN 2019</t>
  </si>
  <si>
    <t>IBVS 6225</t>
  </si>
  <si>
    <t>OEJV 0203</t>
  </si>
  <si>
    <t>Minima from the Lichtenknecker Database of the BAV</t>
  </si>
  <si>
    <t>C</t>
  </si>
  <si>
    <t>E</t>
  </si>
  <si>
    <t>http://www.bav-astro.de/LkDB/index.php?lang=en&amp;sprache_dial=en</t>
  </si>
  <si>
    <t>F</t>
  </si>
  <si>
    <t>P</t>
  </si>
  <si>
    <t>V</t>
  </si>
  <si>
    <t>2452368.3983 </t>
  </si>
  <si>
    <t> 03.04.2002 21:33 </t>
  </si>
  <si>
    <t> 0.0104 </t>
  </si>
  <si>
    <t>E </t>
  </si>
  <si>
    <t>?</t>
  </si>
  <si>
    <t> T.Pribulla et al. </t>
  </si>
  <si>
    <t>IBVS 5414 </t>
  </si>
  <si>
    <t>2452369.338 </t>
  </si>
  <si>
    <t> 04.04.2002 20:06 </t>
  </si>
  <si>
    <t> 0.011 </t>
  </si>
  <si>
    <t>2452369.5276 </t>
  </si>
  <si>
    <t> 05.04.2002 00:39 </t>
  </si>
  <si>
    <t> 0.0132 </t>
  </si>
  <si>
    <t>2452374.4074 </t>
  </si>
  <si>
    <t> 09.04.2002 21:46 </t>
  </si>
  <si>
    <t> 0.0116 </t>
  </si>
  <si>
    <t>2452374.5915 </t>
  </si>
  <si>
    <t> 10.04.2002 02:11 </t>
  </si>
  <si>
    <t> 0.0079 </t>
  </si>
  <si>
    <t>2452673.4881 </t>
  </si>
  <si>
    <t> 02.02.2003 23:42 </t>
  </si>
  <si>
    <t> 0.0120 </t>
  </si>
  <si>
    <t>2452682.4958 </t>
  </si>
  <si>
    <t> 11.02.2003 23:53 </t>
  </si>
  <si>
    <t>2452683.4364 </t>
  </si>
  <si>
    <t> 12.02.2003 22:28 </t>
  </si>
  <si>
    <t> 0.0098 </t>
  </si>
  <si>
    <t>2452683.6236 </t>
  </si>
  <si>
    <t> 13.02.2003 02:57 </t>
  </si>
  <si>
    <t> 0.0092 </t>
  </si>
  <si>
    <t>2452693.3863 </t>
  </si>
  <si>
    <t> 22.02.2003 21:16 </t>
  </si>
  <si>
    <t> 0.0091 </t>
  </si>
  <si>
    <t>2452693.3864 </t>
  </si>
  <si>
    <t>2452693.5772 </t>
  </si>
  <si>
    <t> 23.02.2003 01:51 </t>
  </si>
  <si>
    <t> 0.0123 </t>
  </si>
  <si>
    <t>2452695.4540 </t>
  </si>
  <si>
    <t> 24.02.2003 22:53 </t>
  </si>
  <si>
    <t>2452754.4057 </t>
  </si>
  <si>
    <t> 24.04.2003 21:44 </t>
  </si>
  <si>
    <t> 0.0109 </t>
  </si>
  <si>
    <t> M.Martignoni </t>
  </si>
  <si>
    <t> BBS 130 </t>
  </si>
  <si>
    <t>2453511.3923 </t>
  </si>
  <si>
    <t> 20.05.2005 21:24 </t>
  </si>
  <si>
    <t> 0.0034 </t>
  </si>
  <si>
    <t>IBVS 5668 </t>
  </si>
  <si>
    <t>2453834.3182 </t>
  </si>
  <si>
    <t> 08.04.2006 19:38 </t>
  </si>
  <si>
    <t> 0.0052 </t>
  </si>
  <si>
    <t>C </t>
  </si>
  <si>
    <t>-I</t>
  </si>
  <si>
    <t> F.Walter </t>
  </si>
  <si>
    <t>BAVM 178 </t>
  </si>
  <si>
    <t>2454085.894 </t>
  </si>
  <si>
    <t> 16.12.2006 09:27 </t>
  </si>
  <si>
    <t>4223</t>
  </si>
  <si>
    <t> 0.001 </t>
  </si>
  <si>
    <t>R</t>
  </si>
  <si>
    <t> R.Nelson </t>
  </si>
  <si>
    <t>IBVS 5760 </t>
  </si>
  <si>
    <t>2454418.9558 </t>
  </si>
  <si>
    <t> 14.11.2007 10:56 </t>
  </si>
  <si>
    <t>5110</t>
  </si>
  <si>
    <t> 0.0001 </t>
  </si>
  <si>
    <t>IBVS 5820 </t>
  </si>
  <si>
    <t>2454424.5872 </t>
  </si>
  <si>
    <t> 20.11.2007 02:05 </t>
  </si>
  <si>
    <t>5125</t>
  </si>
  <si>
    <t> -0.0009 </t>
  </si>
  <si>
    <t>o</t>
  </si>
  <si>
    <t> S.Parimucha et al. </t>
  </si>
  <si>
    <t>IBVS 5898 </t>
  </si>
  <si>
    <t>2454532.3577 </t>
  </si>
  <si>
    <t> 06.03.2008 20:35 </t>
  </si>
  <si>
    <t>5412</t>
  </si>
  <si>
    <t> 0.0030 </t>
  </si>
  <si>
    <t>2454532.5416 </t>
  </si>
  <si>
    <t> 07.03.2008 00:59 </t>
  </si>
  <si>
    <t>5412.5</t>
  </si>
  <si>
    <t> -0.0008 </t>
  </si>
  <si>
    <t>2454818.9856 </t>
  </si>
  <si>
    <t> 18.12.2008 11:39 </t>
  </si>
  <si>
    <t>6175.5</t>
  </si>
  <si>
    <t> -0.0580 </t>
  </si>
  <si>
    <t>m</t>
  </si>
  <si>
    <t> M.Pinarer &amp; H.Aslan </t>
  </si>
  <si>
    <t>IBVS 5887 </t>
  </si>
  <si>
    <t>2454833.4998 </t>
  </si>
  <si>
    <t> 01.01.2009 23:59 </t>
  </si>
  <si>
    <t>6214</t>
  </si>
  <si>
    <t> -0.0003 </t>
  </si>
  <si>
    <t> D.Öztürk &amp; Ö.Bastürk </t>
  </si>
  <si>
    <t>2454843.4501 </t>
  </si>
  <si>
    <t> 11.01.2009 22:48 </t>
  </si>
  <si>
    <t>6240.5</t>
  </si>
  <si>
    <t> -0.0006 </t>
  </si>
  <si>
    <t> N.Alan &amp; S.Suri </t>
  </si>
  <si>
    <t>2454852.4627 </t>
  </si>
  <si>
    <t> 20.01.2009 23:06 </t>
  </si>
  <si>
    <t>6264.5</t>
  </si>
  <si>
    <t> 0.0002 </t>
  </si>
  <si>
    <t> Z.Sahin &amp; G.Varol </t>
  </si>
  <si>
    <t>2454872.7367 </t>
  </si>
  <si>
    <t> 10.02.2009 05:40 </t>
  </si>
  <si>
    <t>6318.5</t>
  </si>
  <si>
    <t> -0.0025 </t>
  </si>
  <si>
    <t>IBVS 5929 </t>
  </si>
  <si>
    <t>2454912.3530 </t>
  </si>
  <si>
    <t> 21.03.2009 20:28 </t>
  </si>
  <si>
    <t>6424</t>
  </si>
  <si>
    <t> -0.0007 </t>
  </si>
  <si>
    <t>2454922.3052 </t>
  </si>
  <si>
    <t> 31.03.2009 19:19 </t>
  </si>
  <si>
    <t>6450.5</t>
  </si>
  <si>
    <t> 0.0010 </t>
  </si>
  <si>
    <t>2454932.4452 </t>
  </si>
  <si>
    <t> 10.04.2009 22:41 </t>
  </si>
  <si>
    <t>6477.5</t>
  </si>
  <si>
    <t> 0.0026 </t>
  </si>
  <si>
    <t> Ö.Bastürk &amp; H.Gürsoytrak </t>
  </si>
  <si>
    <t>2455272.4526 </t>
  </si>
  <si>
    <t> 16.03.2010 22:51 </t>
  </si>
  <si>
    <t>7383</t>
  </si>
  <si>
    <t>IBVS 5980 </t>
  </si>
  <si>
    <t>2455684.3666 </t>
  </si>
  <si>
    <t> 02.05.2011 20:47 </t>
  </si>
  <si>
    <t>8480</t>
  </si>
  <si>
    <t>IBVS 6044 </t>
  </si>
  <si>
    <t>2456304.8716 </t>
  </si>
  <si>
    <t> 12.01.2013 08:55 </t>
  </si>
  <si>
    <t>10132.5</t>
  </si>
  <si>
    <t> 0.0018 </t>
  </si>
  <si>
    <t>IBVS 6092 </t>
  </si>
  <si>
    <t>2456357.2530 </t>
  </si>
  <si>
    <t> 05.03.2013 18:04 </t>
  </si>
  <si>
    <t>10272</t>
  </si>
  <si>
    <t> 0.0019 </t>
  </si>
  <si>
    <t> Z.Avci </t>
  </si>
  <si>
    <t>IBVS 6125 </t>
  </si>
  <si>
    <t>2457021.8797 </t>
  </si>
  <si>
    <t> 30.12.2014 09:06 </t>
  </si>
  <si>
    <t>12042</t>
  </si>
  <si>
    <t> 0.0058 </t>
  </si>
  <si>
    <t>IBVS 6131 </t>
  </si>
  <si>
    <t>2453717.9116 </t>
  </si>
  <si>
    <t> 13.12.2005 09:52 </t>
  </si>
  <si>
    <t> 0.0015 </t>
  </si>
  <si>
    <t>IBVS 5672 </t>
  </si>
  <si>
    <t>2455907.97429 </t>
  </si>
  <si>
    <t> 12.12.2011 11:22 </t>
  </si>
  <si>
    <t>9075.5</t>
  </si>
  <si>
    <t> 0.00066 </t>
  </si>
  <si>
    <t>IBVS 6018 </t>
  </si>
  <si>
    <t>HH UMa - Hipparcos data</t>
  </si>
  <si>
    <t>Epoch</t>
  </si>
  <si>
    <t>Period</t>
  </si>
  <si>
    <t>HJD</t>
  </si>
  <si>
    <t>Mag</t>
  </si>
  <si>
    <t>Phase</t>
  </si>
  <si>
    <t>-Mag</t>
  </si>
  <si>
    <t>RHN 2021</t>
  </si>
  <si>
    <t>BAD?</t>
  </si>
  <si>
    <t>JAVSO 49, 106</t>
  </si>
  <si>
    <t>OEJV 226</t>
  </si>
  <si>
    <t>JBAV 96</t>
  </si>
  <si>
    <t>Next ToM-P</t>
  </si>
  <si>
    <t>Next ToM-S</t>
  </si>
  <si>
    <t>10.58-10.79</t>
  </si>
  <si>
    <t>Mag HP</t>
  </si>
  <si>
    <t>VSX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</si>
</sst>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\$#,##0_);&quot;($&quot;#,##0\)"/>
    <numFmt numFmtId="165" formatCode="m/d/yyyy\ h:mm"/>
    <numFmt numFmtId="166" formatCode="0.0000"/>
    <numFmt numFmtId="167" formatCode="0.00000"/>
  </numFmts>
  <fonts count="24" x14ac:knownFonts="1">
    <font>
      <sz val="10"/>
      <name val="Arial"/>
      <family val="2"/>
    </font>
    <font>
      <sz val="12"/>
      <color indexed="8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0"/>
      <name val="Arial"/>
      <family val="2"/>
    </font>
    <font>
      <b/>
      <vertAlign val="superscript"/>
      <sz val="10"/>
      <name val="Arial"/>
      <family val="2"/>
    </font>
    <font>
      <b/>
      <sz val="10"/>
      <color indexed="14"/>
      <name val="Arial"/>
      <family val="2"/>
    </font>
    <font>
      <sz val="10"/>
      <color indexed="14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indexed="30"/>
      <name val="Arial"/>
      <family val="2"/>
    </font>
    <font>
      <sz val="10"/>
      <color indexed="17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4"/>
      <name val="Arial"/>
      <family val="2"/>
    </font>
    <font>
      <sz val="8"/>
      <name val="Arial"/>
      <family val="2"/>
    </font>
    <font>
      <strike/>
      <sz val="10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8" tint="0.59999389629810485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9">
    <xf numFmtId="0" fontId="0" fillId="0" borderId="0">
      <alignment vertical="top"/>
    </xf>
    <xf numFmtId="3" fontId="20" fillId="0" borderId="0" applyFill="0" applyBorder="0" applyProtection="0">
      <alignment vertical="top"/>
    </xf>
    <xf numFmtId="164" fontId="20" fillId="0" borderId="0" applyFill="0" applyBorder="0" applyProtection="0">
      <alignment vertical="top"/>
    </xf>
    <xf numFmtId="0" fontId="20" fillId="0" borderId="0" applyFill="0" applyBorder="0" applyProtection="0">
      <alignment vertical="top"/>
    </xf>
    <xf numFmtId="2" fontId="20" fillId="0" borderId="0" applyFill="0" applyBorder="0" applyProtection="0">
      <alignment vertical="top"/>
    </xf>
    <xf numFmtId="0" fontId="16" fillId="0" borderId="0" applyNumberFormat="0" applyFill="0" applyBorder="0" applyProtection="0">
      <alignment vertical="top"/>
    </xf>
    <xf numFmtId="0" fontId="1" fillId="0" borderId="0"/>
    <xf numFmtId="0" fontId="20" fillId="0" borderId="0"/>
    <xf numFmtId="0" fontId="20" fillId="0" borderId="0"/>
  </cellStyleXfs>
  <cellXfs count="89">
    <xf numFmtId="0" fontId="0" fillId="0" borderId="0" xfId="0">
      <alignment vertical="top"/>
    </xf>
    <xf numFmtId="0" fontId="0" fillId="0" borderId="0" xfId="0" applyAlignment="1"/>
    <xf numFmtId="0" fontId="2" fillId="0" borderId="0" xfId="0" applyFont="1" applyAlignment="1"/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3" fillId="0" borderId="0" xfId="8" applyFont="1" applyAlignment="1">
      <alignment horizontal="left" vertical="center"/>
    </xf>
    <xf numFmtId="0" fontId="13" fillId="0" borderId="0" xfId="8" applyFont="1" applyAlignment="1">
      <alignment horizontal="center" vertical="center"/>
    </xf>
    <xf numFmtId="0" fontId="0" fillId="0" borderId="0" xfId="0" applyAlignment="1">
      <alignment horizontal="left"/>
    </xf>
    <xf numFmtId="0" fontId="15" fillId="0" borderId="0" xfId="0" applyFont="1" applyAlignment="1">
      <alignment horizontal="left"/>
    </xf>
    <xf numFmtId="0" fontId="0" fillId="0" borderId="9" xfId="0" applyBorder="1" applyAlignment="1">
      <alignment horizontal="center"/>
    </xf>
    <xf numFmtId="0" fontId="0" fillId="0" borderId="10" xfId="0" applyBorder="1">
      <alignment vertical="top"/>
    </xf>
    <xf numFmtId="0" fontId="0" fillId="0" borderId="11" xfId="0" applyBorder="1" applyAlignment="1">
      <alignment horizontal="center"/>
    </xf>
    <xf numFmtId="0" fontId="0" fillId="0" borderId="12" xfId="0" applyBorder="1">
      <alignment vertical="top"/>
    </xf>
    <xf numFmtId="0" fontId="16" fillId="0" borderId="0" xfId="5" applyNumberFormat="1" applyFill="1" applyBorder="1" applyAlignment="1" applyProtection="1">
      <alignment horizontal="left"/>
    </xf>
    <xf numFmtId="0" fontId="0" fillId="0" borderId="13" xfId="0" applyBorder="1" applyAlignment="1">
      <alignment horizontal="center"/>
    </xf>
    <xf numFmtId="0" fontId="0" fillId="0" borderId="14" xfId="0" applyBorder="1">
      <alignment vertical="top"/>
    </xf>
    <xf numFmtId="0" fontId="11" fillId="2" borderId="15" xfId="0" applyFont="1" applyFill="1" applyBorder="1" applyAlignment="1">
      <alignment horizontal="left" vertical="top" wrapText="1" indent="1"/>
    </xf>
    <xf numFmtId="0" fontId="11" fillId="2" borderId="15" xfId="0" applyFont="1" applyFill="1" applyBorder="1" applyAlignment="1">
      <alignment horizontal="center" vertical="top" wrapText="1"/>
    </xf>
    <xf numFmtId="0" fontId="11" fillId="2" borderId="15" xfId="0" applyFont="1" applyFill="1" applyBorder="1" applyAlignment="1">
      <alignment horizontal="right" vertical="top" wrapText="1"/>
    </xf>
    <xf numFmtId="0" fontId="16" fillId="2" borderId="15" xfId="5" applyNumberFormat="1" applyFill="1" applyBorder="1" applyAlignment="1" applyProtection="1">
      <alignment horizontal="right" vertical="top" wrapText="1"/>
    </xf>
    <xf numFmtId="0" fontId="17" fillId="0" borderId="0" xfId="0" applyFont="1" applyAlignment="1"/>
    <xf numFmtId="0" fontId="12" fillId="0" borderId="0" xfId="0" applyFont="1" applyAlignment="1">
      <alignment horizontal="left" vertical="center"/>
    </xf>
    <xf numFmtId="14" fontId="0" fillId="0" borderId="0" xfId="0" applyNumberFormat="1" applyAlignment="1"/>
    <xf numFmtId="0" fontId="21" fillId="0" borderId="0" xfId="0" applyFont="1" applyAlignment="1" applyProtection="1">
      <alignment vertical="center" wrapText="1"/>
      <protection locked="0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3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11" fontId="0" fillId="0" borderId="0" xfId="0" applyNumberFormat="1" applyAlignment="1">
      <alignment vertical="center"/>
    </xf>
    <xf numFmtId="0" fontId="0" fillId="0" borderId="5" xfId="0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19" fillId="0" borderId="16" xfId="0" applyFont="1" applyBorder="1" applyAlignment="1">
      <alignment vertical="center"/>
    </xf>
    <xf numFmtId="0" fontId="19" fillId="0" borderId="17" xfId="0" applyFont="1" applyBorder="1" applyAlignment="1">
      <alignment vertical="center"/>
    </xf>
    <xf numFmtId="165" fontId="7" fillId="0" borderId="0" xfId="0" applyNumberFormat="1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10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11" fillId="0" borderId="0" xfId="0" applyFont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1" fillId="0" borderId="0" xfId="0" applyFont="1" applyAlignment="1">
      <alignment vertical="center" wrapText="1"/>
    </xf>
    <xf numFmtId="0" fontId="11" fillId="0" borderId="8" xfId="0" applyFont="1" applyBorder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11" fillId="0" borderId="0" xfId="7" applyFont="1" applyAlignment="1">
      <alignment vertical="center"/>
    </xf>
    <xf numFmtId="0" fontId="11" fillId="0" borderId="0" xfId="7" applyFont="1" applyAlignment="1">
      <alignment horizontal="center" vertical="center"/>
    </xf>
    <xf numFmtId="0" fontId="11" fillId="0" borderId="0" xfId="7" applyFont="1" applyAlignment="1">
      <alignment horizontal="left" vertical="center"/>
    </xf>
    <xf numFmtId="0" fontId="11" fillId="0" borderId="0" xfId="6" applyFont="1" applyAlignment="1">
      <alignment vertical="center" wrapText="1"/>
    </xf>
    <xf numFmtId="0" fontId="11" fillId="0" borderId="0" xfId="6" applyFont="1" applyAlignment="1">
      <alignment horizontal="center" vertical="center" wrapText="1"/>
    </xf>
    <xf numFmtId="0" fontId="11" fillId="0" borderId="0" xfId="6" applyFont="1" applyAlignment="1">
      <alignment horizontal="left" vertical="center" wrapText="1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21" fillId="0" borderId="0" xfId="0" applyFont="1" applyAlignment="1">
      <alignment horizontal="center" vertical="center"/>
    </xf>
    <xf numFmtId="166" fontId="21" fillId="0" borderId="0" xfId="0" applyNumberFormat="1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 applyProtection="1">
      <alignment horizontal="left" vertical="center"/>
      <protection locked="0"/>
    </xf>
    <xf numFmtId="0" fontId="21" fillId="0" borderId="0" xfId="0" applyFont="1" applyAlignment="1" applyProtection="1">
      <alignment horizontal="center" vertical="center"/>
      <protection locked="0"/>
    </xf>
    <xf numFmtId="167" fontId="21" fillId="0" borderId="0" xfId="0" applyNumberFormat="1" applyFont="1" applyAlignment="1" applyProtection="1">
      <alignment horizontal="left" vertical="center" wrapText="1"/>
      <protection locked="0"/>
    </xf>
    <xf numFmtId="0" fontId="0" fillId="0" borderId="18" xfId="0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0" fillId="3" borderId="19" xfId="0" applyFill="1" applyBorder="1" applyAlignment="1">
      <alignment horizontal="right" vertical="center"/>
    </xf>
    <xf numFmtId="0" fontId="0" fillId="3" borderId="20" xfId="0" applyFill="1" applyBorder="1" applyAlignment="1">
      <alignment horizontal="center" vertical="center"/>
    </xf>
    <xf numFmtId="0" fontId="22" fillId="0" borderId="21" xfId="0" applyFont="1" applyBorder="1" applyAlignment="1">
      <alignment horizontal="right" vertical="center"/>
    </xf>
    <xf numFmtId="0" fontId="22" fillId="0" borderId="23" xfId="0" applyFont="1" applyBorder="1" applyAlignment="1">
      <alignment horizontal="right" vertical="center"/>
    </xf>
    <xf numFmtId="0" fontId="3" fillId="0" borderId="22" xfId="0" applyFont="1" applyBorder="1" applyAlignment="1">
      <alignment horizontal="right" vertical="center"/>
    </xf>
    <xf numFmtId="0" fontId="23" fillId="0" borderId="22" xfId="0" applyFont="1" applyBorder="1" applyAlignment="1">
      <alignment horizontal="right" vertical="center"/>
    </xf>
    <xf numFmtId="22" fontId="23" fillId="0" borderId="22" xfId="0" applyNumberFormat="1" applyFont="1" applyBorder="1" applyAlignment="1">
      <alignment horizontal="right" vertical="center"/>
    </xf>
    <xf numFmtId="22" fontId="23" fillId="0" borderId="24" xfId="0" applyNumberFormat="1" applyFont="1" applyBorder="1" applyAlignment="1">
      <alignment horizontal="right" vertical="center"/>
    </xf>
    <xf numFmtId="0" fontId="11" fillId="0" borderId="0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/>
    </xf>
  </cellXfs>
  <cellStyles count="9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yperlink" xfId="5" builtinId="8"/>
    <cellStyle name="Normal" xfId="0" builtinId="0"/>
    <cellStyle name="Normal_A" xfId="6" xr:uid="{00000000-0005-0000-0000-000006000000}"/>
    <cellStyle name="Normal_A_1" xfId="7" xr:uid="{00000000-0005-0000-0000-000007000000}"/>
    <cellStyle name="Normal_A_A" xfId="8" xr:uid="{00000000-0005-0000-0000-000008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HH UMa - O-C Diagr.</a:t>
            </a:r>
          </a:p>
        </c:rich>
      </c:tx>
      <c:layout>
        <c:manualLayout>
          <c:xMode val="edge"/>
          <c:yMode val="edge"/>
          <c:x val="0.36065608192418569"/>
          <c:y val="3.134796238244513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459026366408144"/>
          <c:y val="0.13793124560890602"/>
          <c:w val="0.84098427973254974"/>
          <c:h val="0.66771262078856775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B050"/>
              </a:solidFill>
              <a:ln>
                <a:solidFill>
                  <a:srgbClr val="00B050"/>
                </a:solidFill>
                <a:prstDash val="solid"/>
              </a:ln>
            </c:spPr>
          </c:marker>
          <c:xVal>
            <c:numRef>
              <c:f>'Active 1'!$F$21:$F$992</c:f>
              <c:numCache>
                <c:formatCode>General</c:formatCode>
                <c:ptCount val="972"/>
                <c:pt idx="0">
                  <c:v>-12536.5</c:v>
                </c:pt>
                <c:pt idx="1">
                  <c:v>-12287</c:v>
                </c:pt>
                <c:pt idx="2">
                  <c:v>-11670.5</c:v>
                </c:pt>
                <c:pt idx="3">
                  <c:v>-11609.5</c:v>
                </c:pt>
                <c:pt idx="4">
                  <c:v>-10811</c:v>
                </c:pt>
                <c:pt idx="5">
                  <c:v>-10686.5</c:v>
                </c:pt>
                <c:pt idx="6">
                  <c:v>-10119</c:v>
                </c:pt>
                <c:pt idx="7">
                  <c:v>-10119</c:v>
                </c:pt>
                <c:pt idx="8">
                  <c:v>-10118.5</c:v>
                </c:pt>
                <c:pt idx="9">
                  <c:v>-617.5</c:v>
                </c:pt>
                <c:pt idx="10">
                  <c:v>-615</c:v>
                </c:pt>
                <c:pt idx="11">
                  <c:v>-614.5</c:v>
                </c:pt>
                <c:pt idx="12">
                  <c:v>-601.5</c:v>
                </c:pt>
                <c:pt idx="13">
                  <c:v>-601</c:v>
                </c:pt>
                <c:pt idx="14">
                  <c:v>0</c:v>
                </c:pt>
                <c:pt idx="15">
                  <c:v>195</c:v>
                </c:pt>
                <c:pt idx="16">
                  <c:v>219</c:v>
                </c:pt>
                <c:pt idx="17">
                  <c:v>221.5</c:v>
                </c:pt>
                <c:pt idx="18">
                  <c:v>222</c:v>
                </c:pt>
                <c:pt idx="19">
                  <c:v>248</c:v>
                </c:pt>
                <c:pt idx="20">
                  <c:v>248</c:v>
                </c:pt>
                <c:pt idx="21">
                  <c:v>248.5</c:v>
                </c:pt>
                <c:pt idx="22">
                  <c:v>253.5</c:v>
                </c:pt>
                <c:pt idx="23">
                  <c:v>410.5</c:v>
                </c:pt>
                <c:pt idx="24">
                  <c:v>2241.5</c:v>
                </c:pt>
                <c:pt idx="25">
                  <c:v>2426.5</c:v>
                </c:pt>
                <c:pt idx="26">
                  <c:v>2976.5</c:v>
                </c:pt>
                <c:pt idx="27">
                  <c:v>3286.5</c:v>
                </c:pt>
                <c:pt idx="28">
                  <c:v>3956.5</c:v>
                </c:pt>
                <c:pt idx="29">
                  <c:v>4843.5</c:v>
                </c:pt>
                <c:pt idx="30">
                  <c:v>4858.5</c:v>
                </c:pt>
                <c:pt idx="31">
                  <c:v>5145.5</c:v>
                </c:pt>
                <c:pt idx="32">
                  <c:v>5146</c:v>
                </c:pt>
                <c:pt idx="33">
                  <c:v>5909</c:v>
                </c:pt>
                <c:pt idx="34">
                  <c:v>5947.5</c:v>
                </c:pt>
                <c:pt idx="35">
                  <c:v>5974</c:v>
                </c:pt>
                <c:pt idx="36">
                  <c:v>5998</c:v>
                </c:pt>
                <c:pt idx="37">
                  <c:v>6052</c:v>
                </c:pt>
                <c:pt idx="38">
                  <c:v>6157.5</c:v>
                </c:pt>
                <c:pt idx="39">
                  <c:v>6184</c:v>
                </c:pt>
                <c:pt idx="40">
                  <c:v>6211</c:v>
                </c:pt>
                <c:pt idx="41">
                  <c:v>7116.5</c:v>
                </c:pt>
                <c:pt idx="42">
                  <c:v>8213.5</c:v>
                </c:pt>
                <c:pt idx="43">
                  <c:v>8809</c:v>
                </c:pt>
                <c:pt idx="44">
                  <c:v>9866</c:v>
                </c:pt>
                <c:pt idx="45">
                  <c:v>10005.5</c:v>
                </c:pt>
                <c:pt idx="46">
                  <c:v>10128.5</c:v>
                </c:pt>
                <c:pt idx="47">
                  <c:v>10691</c:v>
                </c:pt>
                <c:pt idx="48">
                  <c:v>10800</c:v>
                </c:pt>
                <c:pt idx="49">
                  <c:v>10805</c:v>
                </c:pt>
                <c:pt idx="50">
                  <c:v>10805.5</c:v>
                </c:pt>
                <c:pt idx="51">
                  <c:v>10826.5</c:v>
                </c:pt>
                <c:pt idx="52">
                  <c:v>10831.5</c:v>
                </c:pt>
                <c:pt idx="53">
                  <c:v>10832</c:v>
                </c:pt>
                <c:pt idx="54">
                  <c:v>10834.5</c:v>
                </c:pt>
                <c:pt idx="55">
                  <c:v>10850.5</c:v>
                </c:pt>
                <c:pt idx="56">
                  <c:v>10861</c:v>
                </c:pt>
                <c:pt idx="57">
                  <c:v>10861.5</c:v>
                </c:pt>
                <c:pt idx="58">
                  <c:v>10999.5</c:v>
                </c:pt>
                <c:pt idx="59">
                  <c:v>11001.5</c:v>
                </c:pt>
                <c:pt idx="60">
                  <c:v>11020.5</c:v>
                </c:pt>
                <c:pt idx="61">
                  <c:v>11775.5</c:v>
                </c:pt>
                <c:pt idx="62">
                  <c:v>12046</c:v>
                </c:pt>
                <c:pt idx="63">
                  <c:v>12587</c:v>
                </c:pt>
                <c:pt idx="64">
                  <c:v>12636</c:v>
                </c:pt>
                <c:pt idx="65">
                  <c:v>12883</c:v>
                </c:pt>
                <c:pt idx="66">
                  <c:v>12970</c:v>
                </c:pt>
                <c:pt idx="67">
                  <c:v>12996.5</c:v>
                </c:pt>
                <c:pt idx="68">
                  <c:v>13007.5</c:v>
                </c:pt>
                <c:pt idx="69">
                  <c:v>13119</c:v>
                </c:pt>
                <c:pt idx="70">
                  <c:v>14781.5</c:v>
                </c:pt>
                <c:pt idx="71">
                  <c:v>14909.5</c:v>
                </c:pt>
                <c:pt idx="72">
                  <c:v>14988.5</c:v>
                </c:pt>
                <c:pt idx="73">
                  <c:v>15807</c:v>
                </c:pt>
                <c:pt idx="74">
                  <c:v>18548</c:v>
                </c:pt>
                <c:pt idx="75">
                  <c:v>18583</c:v>
                </c:pt>
                <c:pt idx="76">
                  <c:v>20456.5</c:v>
                </c:pt>
              </c:numCache>
            </c:numRef>
          </c:xVal>
          <c:yVal>
            <c:numRef>
              <c:f>'Active 1'!$H$21:$H$992</c:f>
              <c:numCache>
                <c:formatCode>General</c:formatCode>
                <c:ptCount val="972"/>
                <c:pt idx="0">
                  <c:v>4.1287999993073754E-2</c:v>
                </c:pt>
                <c:pt idx="1">
                  <c:v>7.8373999996983912E-2</c:v>
                </c:pt>
                <c:pt idx="2">
                  <c:v>4.521599999134196E-2</c:v>
                </c:pt>
                <c:pt idx="3">
                  <c:v>6.7533999994338956E-2</c:v>
                </c:pt>
                <c:pt idx="4">
                  <c:v>3.9751999996951781E-2</c:v>
                </c:pt>
                <c:pt idx="5">
                  <c:v>4.9127999998745508E-2</c:v>
                </c:pt>
                <c:pt idx="6">
                  <c:v>5.9797999994771089E-2</c:v>
                </c:pt>
                <c:pt idx="7">
                  <c:v>7.4117999996815342E-2</c:v>
                </c:pt>
                <c:pt idx="8">
                  <c:v>4.9812000004749279E-2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1F5-4D9A-810C-102B36F1140C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'Active 1'!$F$21:$F$992</c:f>
              <c:numCache>
                <c:formatCode>General</c:formatCode>
                <c:ptCount val="972"/>
                <c:pt idx="0">
                  <c:v>-12536.5</c:v>
                </c:pt>
                <c:pt idx="1">
                  <c:v>-12287</c:v>
                </c:pt>
                <c:pt idx="2">
                  <c:v>-11670.5</c:v>
                </c:pt>
                <c:pt idx="3">
                  <c:v>-11609.5</c:v>
                </c:pt>
                <c:pt idx="4">
                  <c:v>-10811</c:v>
                </c:pt>
                <c:pt idx="5">
                  <c:v>-10686.5</c:v>
                </c:pt>
                <c:pt idx="6">
                  <c:v>-10119</c:v>
                </c:pt>
                <c:pt idx="7">
                  <c:v>-10119</c:v>
                </c:pt>
                <c:pt idx="8">
                  <c:v>-10118.5</c:v>
                </c:pt>
                <c:pt idx="9">
                  <c:v>-617.5</c:v>
                </c:pt>
                <c:pt idx="10">
                  <c:v>-615</c:v>
                </c:pt>
                <c:pt idx="11">
                  <c:v>-614.5</c:v>
                </c:pt>
                <c:pt idx="12">
                  <c:v>-601.5</c:v>
                </c:pt>
                <c:pt idx="13">
                  <c:v>-601</c:v>
                </c:pt>
                <c:pt idx="14">
                  <c:v>0</c:v>
                </c:pt>
                <c:pt idx="15">
                  <c:v>195</c:v>
                </c:pt>
                <c:pt idx="16">
                  <c:v>219</c:v>
                </c:pt>
                <c:pt idx="17">
                  <c:v>221.5</c:v>
                </c:pt>
                <c:pt idx="18">
                  <c:v>222</c:v>
                </c:pt>
                <c:pt idx="19">
                  <c:v>248</c:v>
                </c:pt>
                <c:pt idx="20">
                  <c:v>248</c:v>
                </c:pt>
                <c:pt idx="21">
                  <c:v>248.5</c:v>
                </c:pt>
                <c:pt idx="22">
                  <c:v>253.5</c:v>
                </c:pt>
                <c:pt idx="23">
                  <c:v>410.5</c:v>
                </c:pt>
                <c:pt idx="24">
                  <c:v>2241.5</c:v>
                </c:pt>
                <c:pt idx="25">
                  <c:v>2426.5</c:v>
                </c:pt>
                <c:pt idx="26">
                  <c:v>2976.5</c:v>
                </c:pt>
                <c:pt idx="27">
                  <c:v>3286.5</c:v>
                </c:pt>
                <c:pt idx="28">
                  <c:v>3956.5</c:v>
                </c:pt>
                <c:pt idx="29">
                  <c:v>4843.5</c:v>
                </c:pt>
                <c:pt idx="30">
                  <c:v>4858.5</c:v>
                </c:pt>
                <c:pt idx="31">
                  <c:v>5145.5</c:v>
                </c:pt>
                <c:pt idx="32">
                  <c:v>5146</c:v>
                </c:pt>
                <c:pt idx="33">
                  <c:v>5909</c:v>
                </c:pt>
                <c:pt idx="34">
                  <c:v>5947.5</c:v>
                </c:pt>
                <c:pt idx="35">
                  <c:v>5974</c:v>
                </c:pt>
                <c:pt idx="36">
                  <c:v>5998</c:v>
                </c:pt>
                <c:pt idx="37">
                  <c:v>6052</c:v>
                </c:pt>
                <c:pt idx="38">
                  <c:v>6157.5</c:v>
                </c:pt>
                <c:pt idx="39">
                  <c:v>6184</c:v>
                </c:pt>
                <c:pt idx="40">
                  <c:v>6211</c:v>
                </c:pt>
                <c:pt idx="41">
                  <c:v>7116.5</c:v>
                </c:pt>
                <c:pt idx="42">
                  <c:v>8213.5</c:v>
                </c:pt>
                <c:pt idx="43">
                  <c:v>8809</c:v>
                </c:pt>
                <c:pt idx="44">
                  <c:v>9866</c:v>
                </c:pt>
                <c:pt idx="45">
                  <c:v>10005.5</c:v>
                </c:pt>
                <c:pt idx="46">
                  <c:v>10128.5</c:v>
                </c:pt>
                <c:pt idx="47">
                  <c:v>10691</c:v>
                </c:pt>
                <c:pt idx="48">
                  <c:v>10800</c:v>
                </c:pt>
                <c:pt idx="49">
                  <c:v>10805</c:v>
                </c:pt>
                <c:pt idx="50">
                  <c:v>10805.5</c:v>
                </c:pt>
                <c:pt idx="51">
                  <c:v>10826.5</c:v>
                </c:pt>
                <c:pt idx="52">
                  <c:v>10831.5</c:v>
                </c:pt>
                <c:pt idx="53">
                  <c:v>10832</c:v>
                </c:pt>
                <c:pt idx="54">
                  <c:v>10834.5</c:v>
                </c:pt>
                <c:pt idx="55">
                  <c:v>10850.5</c:v>
                </c:pt>
                <c:pt idx="56">
                  <c:v>10861</c:v>
                </c:pt>
                <c:pt idx="57">
                  <c:v>10861.5</c:v>
                </c:pt>
                <c:pt idx="58">
                  <c:v>10999.5</c:v>
                </c:pt>
                <c:pt idx="59">
                  <c:v>11001.5</c:v>
                </c:pt>
                <c:pt idx="60">
                  <c:v>11020.5</c:v>
                </c:pt>
                <c:pt idx="61">
                  <c:v>11775.5</c:v>
                </c:pt>
                <c:pt idx="62">
                  <c:v>12046</c:v>
                </c:pt>
                <c:pt idx="63">
                  <c:v>12587</c:v>
                </c:pt>
                <c:pt idx="64">
                  <c:v>12636</c:v>
                </c:pt>
                <c:pt idx="65">
                  <c:v>12883</c:v>
                </c:pt>
                <c:pt idx="66">
                  <c:v>12970</c:v>
                </c:pt>
                <c:pt idx="67">
                  <c:v>12996.5</c:v>
                </c:pt>
                <c:pt idx="68">
                  <c:v>13007.5</c:v>
                </c:pt>
                <c:pt idx="69">
                  <c:v>13119</c:v>
                </c:pt>
                <c:pt idx="70">
                  <c:v>14781.5</c:v>
                </c:pt>
                <c:pt idx="71">
                  <c:v>14909.5</c:v>
                </c:pt>
                <c:pt idx="72">
                  <c:v>14988.5</c:v>
                </c:pt>
                <c:pt idx="73">
                  <c:v>15807</c:v>
                </c:pt>
                <c:pt idx="74">
                  <c:v>18548</c:v>
                </c:pt>
                <c:pt idx="75">
                  <c:v>18583</c:v>
                </c:pt>
                <c:pt idx="76">
                  <c:v>20456.5</c:v>
                </c:pt>
              </c:numCache>
            </c:numRef>
          </c:xVal>
          <c:yVal>
            <c:numRef>
              <c:f>'Active 1'!$I$21:$I$992</c:f>
              <c:numCache>
                <c:formatCode>General</c:formatCode>
                <c:ptCount val="972"/>
                <c:pt idx="27">
                  <c:v>6.7141999999876134E-2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1F5-4D9A-810C-102B36F1140C}"/>
            </c:ext>
          </c:extLst>
        </c:ser>
        <c:ser>
          <c:idx val="2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'Active 1'!$F$21:$F$992</c:f>
              <c:numCache>
                <c:formatCode>General</c:formatCode>
                <c:ptCount val="972"/>
                <c:pt idx="0">
                  <c:v>-12536.5</c:v>
                </c:pt>
                <c:pt idx="1">
                  <c:v>-12287</c:v>
                </c:pt>
                <c:pt idx="2">
                  <c:v>-11670.5</c:v>
                </c:pt>
                <c:pt idx="3">
                  <c:v>-11609.5</c:v>
                </c:pt>
                <c:pt idx="4">
                  <c:v>-10811</c:v>
                </c:pt>
                <c:pt idx="5">
                  <c:v>-10686.5</c:v>
                </c:pt>
                <c:pt idx="6">
                  <c:v>-10119</c:v>
                </c:pt>
                <c:pt idx="7">
                  <c:v>-10119</c:v>
                </c:pt>
                <c:pt idx="8">
                  <c:v>-10118.5</c:v>
                </c:pt>
                <c:pt idx="9">
                  <c:v>-617.5</c:v>
                </c:pt>
                <c:pt idx="10">
                  <c:v>-615</c:v>
                </c:pt>
                <c:pt idx="11">
                  <c:v>-614.5</c:v>
                </c:pt>
                <c:pt idx="12">
                  <c:v>-601.5</c:v>
                </c:pt>
                <c:pt idx="13">
                  <c:v>-601</c:v>
                </c:pt>
                <c:pt idx="14">
                  <c:v>0</c:v>
                </c:pt>
                <c:pt idx="15">
                  <c:v>195</c:v>
                </c:pt>
                <c:pt idx="16">
                  <c:v>219</c:v>
                </c:pt>
                <c:pt idx="17">
                  <c:v>221.5</c:v>
                </c:pt>
                <c:pt idx="18">
                  <c:v>222</c:v>
                </c:pt>
                <c:pt idx="19">
                  <c:v>248</c:v>
                </c:pt>
                <c:pt idx="20">
                  <c:v>248</c:v>
                </c:pt>
                <c:pt idx="21">
                  <c:v>248.5</c:v>
                </c:pt>
                <c:pt idx="22">
                  <c:v>253.5</c:v>
                </c:pt>
                <c:pt idx="23">
                  <c:v>410.5</c:v>
                </c:pt>
                <c:pt idx="24">
                  <c:v>2241.5</c:v>
                </c:pt>
                <c:pt idx="25">
                  <c:v>2426.5</c:v>
                </c:pt>
                <c:pt idx="26">
                  <c:v>2976.5</c:v>
                </c:pt>
                <c:pt idx="27">
                  <c:v>3286.5</c:v>
                </c:pt>
                <c:pt idx="28">
                  <c:v>3956.5</c:v>
                </c:pt>
                <c:pt idx="29">
                  <c:v>4843.5</c:v>
                </c:pt>
                <c:pt idx="30">
                  <c:v>4858.5</c:v>
                </c:pt>
                <c:pt idx="31">
                  <c:v>5145.5</c:v>
                </c:pt>
                <c:pt idx="32">
                  <c:v>5146</c:v>
                </c:pt>
                <c:pt idx="33">
                  <c:v>5909</c:v>
                </c:pt>
                <c:pt idx="34">
                  <c:v>5947.5</c:v>
                </c:pt>
                <c:pt idx="35">
                  <c:v>5974</c:v>
                </c:pt>
                <c:pt idx="36">
                  <c:v>5998</c:v>
                </c:pt>
                <c:pt idx="37">
                  <c:v>6052</c:v>
                </c:pt>
                <c:pt idx="38">
                  <c:v>6157.5</c:v>
                </c:pt>
                <c:pt idx="39">
                  <c:v>6184</c:v>
                </c:pt>
                <c:pt idx="40">
                  <c:v>6211</c:v>
                </c:pt>
                <c:pt idx="41">
                  <c:v>7116.5</c:v>
                </c:pt>
                <c:pt idx="42">
                  <c:v>8213.5</c:v>
                </c:pt>
                <c:pt idx="43">
                  <c:v>8809</c:v>
                </c:pt>
                <c:pt idx="44">
                  <c:v>9866</c:v>
                </c:pt>
                <c:pt idx="45">
                  <c:v>10005.5</c:v>
                </c:pt>
                <c:pt idx="46">
                  <c:v>10128.5</c:v>
                </c:pt>
                <c:pt idx="47">
                  <c:v>10691</c:v>
                </c:pt>
                <c:pt idx="48">
                  <c:v>10800</c:v>
                </c:pt>
                <c:pt idx="49">
                  <c:v>10805</c:v>
                </c:pt>
                <c:pt idx="50">
                  <c:v>10805.5</c:v>
                </c:pt>
                <c:pt idx="51">
                  <c:v>10826.5</c:v>
                </c:pt>
                <c:pt idx="52">
                  <c:v>10831.5</c:v>
                </c:pt>
                <c:pt idx="53">
                  <c:v>10832</c:v>
                </c:pt>
                <c:pt idx="54">
                  <c:v>10834.5</c:v>
                </c:pt>
                <c:pt idx="55">
                  <c:v>10850.5</c:v>
                </c:pt>
                <c:pt idx="56">
                  <c:v>10861</c:v>
                </c:pt>
                <c:pt idx="57">
                  <c:v>10861.5</c:v>
                </c:pt>
                <c:pt idx="58">
                  <c:v>10999.5</c:v>
                </c:pt>
                <c:pt idx="59">
                  <c:v>11001.5</c:v>
                </c:pt>
                <c:pt idx="60">
                  <c:v>11020.5</c:v>
                </c:pt>
                <c:pt idx="61">
                  <c:v>11775.5</c:v>
                </c:pt>
                <c:pt idx="62">
                  <c:v>12046</c:v>
                </c:pt>
                <c:pt idx="63">
                  <c:v>12587</c:v>
                </c:pt>
                <c:pt idx="64">
                  <c:v>12636</c:v>
                </c:pt>
                <c:pt idx="65">
                  <c:v>12883</c:v>
                </c:pt>
                <c:pt idx="66">
                  <c:v>12970</c:v>
                </c:pt>
                <c:pt idx="67">
                  <c:v>12996.5</c:v>
                </c:pt>
                <c:pt idx="68">
                  <c:v>13007.5</c:v>
                </c:pt>
                <c:pt idx="69">
                  <c:v>13119</c:v>
                </c:pt>
                <c:pt idx="70">
                  <c:v>14781.5</c:v>
                </c:pt>
                <c:pt idx="71">
                  <c:v>14909.5</c:v>
                </c:pt>
                <c:pt idx="72">
                  <c:v>14988.5</c:v>
                </c:pt>
                <c:pt idx="73">
                  <c:v>15807</c:v>
                </c:pt>
                <c:pt idx="74">
                  <c:v>18548</c:v>
                </c:pt>
                <c:pt idx="75">
                  <c:v>18583</c:v>
                </c:pt>
                <c:pt idx="76">
                  <c:v>20456.5</c:v>
                </c:pt>
              </c:numCache>
            </c:numRef>
          </c:xVal>
          <c:yVal>
            <c:numRef>
              <c:f>'Active 1'!$J$21:$J$992</c:f>
              <c:numCache>
                <c:formatCode>General</c:formatCode>
                <c:ptCount val="972"/>
                <c:pt idx="34">
                  <c:v>6.4529999996011611E-2</c:v>
                </c:pt>
                <c:pt idx="35">
                  <c:v>6.4291999995475635E-2</c:v>
                </c:pt>
                <c:pt idx="36">
                  <c:v>6.5083999994385522E-2</c:v>
                </c:pt>
                <c:pt idx="40">
                  <c:v>6.7788000000291504E-2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1F5-4D9A-810C-102B36F1140C}"/>
            </c:ext>
          </c:extLst>
        </c:ser>
        <c:ser>
          <c:idx val="3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1'!$F$21:$F$992</c:f>
              <c:numCache>
                <c:formatCode>General</c:formatCode>
                <c:ptCount val="972"/>
                <c:pt idx="0">
                  <c:v>-12536.5</c:v>
                </c:pt>
                <c:pt idx="1">
                  <c:v>-12287</c:v>
                </c:pt>
                <c:pt idx="2">
                  <c:v>-11670.5</c:v>
                </c:pt>
                <c:pt idx="3">
                  <c:v>-11609.5</c:v>
                </c:pt>
                <c:pt idx="4">
                  <c:v>-10811</c:v>
                </c:pt>
                <c:pt idx="5">
                  <c:v>-10686.5</c:v>
                </c:pt>
                <c:pt idx="6">
                  <c:v>-10119</c:v>
                </c:pt>
                <c:pt idx="7">
                  <c:v>-10119</c:v>
                </c:pt>
                <c:pt idx="8">
                  <c:v>-10118.5</c:v>
                </c:pt>
                <c:pt idx="9">
                  <c:v>-617.5</c:v>
                </c:pt>
                <c:pt idx="10">
                  <c:v>-615</c:v>
                </c:pt>
                <c:pt idx="11">
                  <c:v>-614.5</c:v>
                </c:pt>
                <c:pt idx="12">
                  <c:v>-601.5</c:v>
                </c:pt>
                <c:pt idx="13">
                  <c:v>-601</c:v>
                </c:pt>
                <c:pt idx="14">
                  <c:v>0</c:v>
                </c:pt>
                <c:pt idx="15">
                  <c:v>195</c:v>
                </c:pt>
                <c:pt idx="16">
                  <c:v>219</c:v>
                </c:pt>
                <c:pt idx="17">
                  <c:v>221.5</c:v>
                </c:pt>
                <c:pt idx="18">
                  <c:v>222</c:v>
                </c:pt>
                <c:pt idx="19">
                  <c:v>248</c:v>
                </c:pt>
                <c:pt idx="20">
                  <c:v>248</c:v>
                </c:pt>
                <c:pt idx="21">
                  <c:v>248.5</c:v>
                </c:pt>
                <c:pt idx="22">
                  <c:v>253.5</c:v>
                </c:pt>
                <c:pt idx="23">
                  <c:v>410.5</c:v>
                </c:pt>
                <c:pt idx="24">
                  <c:v>2241.5</c:v>
                </c:pt>
                <c:pt idx="25">
                  <c:v>2426.5</c:v>
                </c:pt>
                <c:pt idx="26">
                  <c:v>2976.5</c:v>
                </c:pt>
                <c:pt idx="27">
                  <c:v>3286.5</c:v>
                </c:pt>
                <c:pt idx="28">
                  <c:v>3956.5</c:v>
                </c:pt>
                <c:pt idx="29">
                  <c:v>4843.5</c:v>
                </c:pt>
                <c:pt idx="30">
                  <c:v>4858.5</c:v>
                </c:pt>
                <c:pt idx="31">
                  <c:v>5145.5</c:v>
                </c:pt>
                <c:pt idx="32">
                  <c:v>5146</c:v>
                </c:pt>
                <c:pt idx="33">
                  <c:v>5909</c:v>
                </c:pt>
                <c:pt idx="34">
                  <c:v>5947.5</c:v>
                </c:pt>
                <c:pt idx="35">
                  <c:v>5974</c:v>
                </c:pt>
                <c:pt idx="36">
                  <c:v>5998</c:v>
                </c:pt>
                <c:pt idx="37">
                  <c:v>6052</c:v>
                </c:pt>
                <c:pt idx="38">
                  <c:v>6157.5</c:v>
                </c:pt>
                <c:pt idx="39">
                  <c:v>6184</c:v>
                </c:pt>
                <c:pt idx="40">
                  <c:v>6211</c:v>
                </c:pt>
                <c:pt idx="41">
                  <c:v>7116.5</c:v>
                </c:pt>
                <c:pt idx="42">
                  <c:v>8213.5</c:v>
                </c:pt>
                <c:pt idx="43">
                  <c:v>8809</c:v>
                </c:pt>
                <c:pt idx="44">
                  <c:v>9866</c:v>
                </c:pt>
                <c:pt idx="45">
                  <c:v>10005.5</c:v>
                </c:pt>
                <c:pt idx="46">
                  <c:v>10128.5</c:v>
                </c:pt>
                <c:pt idx="47">
                  <c:v>10691</c:v>
                </c:pt>
                <c:pt idx="48">
                  <c:v>10800</c:v>
                </c:pt>
                <c:pt idx="49">
                  <c:v>10805</c:v>
                </c:pt>
                <c:pt idx="50">
                  <c:v>10805.5</c:v>
                </c:pt>
                <c:pt idx="51">
                  <c:v>10826.5</c:v>
                </c:pt>
                <c:pt idx="52">
                  <c:v>10831.5</c:v>
                </c:pt>
                <c:pt idx="53">
                  <c:v>10832</c:v>
                </c:pt>
                <c:pt idx="54">
                  <c:v>10834.5</c:v>
                </c:pt>
                <c:pt idx="55">
                  <c:v>10850.5</c:v>
                </c:pt>
                <c:pt idx="56">
                  <c:v>10861</c:v>
                </c:pt>
                <c:pt idx="57">
                  <c:v>10861.5</c:v>
                </c:pt>
                <c:pt idx="58">
                  <c:v>10999.5</c:v>
                </c:pt>
                <c:pt idx="59">
                  <c:v>11001.5</c:v>
                </c:pt>
                <c:pt idx="60">
                  <c:v>11020.5</c:v>
                </c:pt>
                <c:pt idx="61">
                  <c:v>11775.5</c:v>
                </c:pt>
                <c:pt idx="62">
                  <c:v>12046</c:v>
                </c:pt>
                <c:pt idx="63">
                  <c:v>12587</c:v>
                </c:pt>
                <c:pt idx="64">
                  <c:v>12636</c:v>
                </c:pt>
                <c:pt idx="65">
                  <c:v>12883</c:v>
                </c:pt>
                <c:pt idx="66">
                  <c:v>12970</c:v>
                </c:pt>
                <c:pt idx="67">
                  <c:v>12996.5</c:v>
                </c:pt>
                <c:pt idx="68">
                  <c:v>13007.5</c:v>
                </c:pt>
                <c:pt idx="69">
                  <c:v>13119</c:v>
                </c:pt>
                <c:pt idx="70">
                  <c:v>14781.5</c:v>
                </c:pt>
                <c:pt idx="71">
                  <c:v>14909.5</c:v>
                </c:pt>
                <c:pt idx="72">
                  <c:v>14988.5</c:v>
                </c:pt>
                <c:pt idx="73">
                  <c:v>15807</c:v>
                </c:pt>
                <c:pt idx="74">
                  <c:v>18548</c:v>
                </c:pt>
                <c:pt idx="75">
                  <c:v>18583</c:v>
                </c:pt>
                <c:pt idx="76">
                  <c:v>20456.5</c:v>
                </c:pt>
              </c:numCache>
            </c:numRef>
          </c:xVal>
          <c:yVal>
            <c:numRef>
              <c:f>'Active 1'!$K$21:$K$992</c:f>
              <c:numCache>
                <c:formatCode>General</c:formatCode>
                <c:ptCount val="972"/>
                <c:pt idx="9">
                  <c:v>6.8009999995410908E-2</c:v>
                </c:pt>
                <c:pt idx="10">
                  <c:v>6.8980000003648456E-2</c:v>
                </c:pt>
                <c:pt idx="11">
                  <c:v>7.0833999998285435E-2</c:v>
                </c:pt>
                <c:pt idx="12">
                  <c:v>6.9237999996403232E-2</c:v>
                </c:pt>
                <c:pt idx="13">
                  <c:v>6.5591999999014661E-2</c:v>
                </c:pt>
                <c:pt idx="14">
                  <c:v>7.8042000117420685E-2</c:v>
                </c:pt>
                <c:pt idx="15">
                  <c:v>7.0560000000114087E-2</c:v>
                </c:pt>
                <c:pt idx="16">
                  <c:v>6.6451999991841149E-2</c:v>
                </c:pt>
                <c:pt idx="17">
                  <c:v>6.8321999999170657E-2</c:v>
                </c:pt>
                <c:pt idx="18">
                  <c:v>6.7775999996229075E-2</c:v>
                </c:pt>
                <c:pt idx="19">
                  <c:v>6.7683999994187616E-2</c:v>
                </c:pt>
                <c:pt idx="20">
                  <c:v>6.7783999998937361E-2</c:v>
                </c:pt>
                <c:pt idx="21">
                  <c:v>7.0837999999639578E-2</c:v>
                </c:pt>
                <c:pt idx="22">
                  <c:v>7.0177999994484708E-2</c:v>
                </c:pt>
                <c:pt idx="23">
                  <c:v>6.9633999999496154E-2</c:v>
                </c:pt>
                <c:pt idx="25">
                  <c:v>6.4361999997345265E-2</c:v>
                </c:pt>
                <c:pt idx="26">
                  <c:v>6.3036735205969308E-2</c:v>
                </c:pt>
                <c:pt idx="28">
                  <c:v>6.3301999995019287E-2</c:v>
                </c:pt>
                <c:pt idx="29">
                  <c:v>6.3697999998112209E-2</c:v>
                </c:pt>
                <c:pt idx="30">
                  <c:v>6.2718000001041219E-2</c:v>
                </c:pt>
                <c:pt idx="31">
                  <c:v>6.7014000000199303E-2</c:v>
                </c:pt>
                <c:pt idx="32">
                  <c:v>6.3167999993311241E-2</c:v>
                </c:pt>
                <c:pt idx="37">
                  <c:v>6.2515999998140614E-2</c:v>
                </c:pt>
                <c:pt idx="38">
                  <c:v>6.4409999999043066E-2</c:v>
                </c:pt>
                <c:pt idx="39">
                  <c:v>6.6072000001440756E-2</c:v>
                </c:pt>
                <c:pt idx="41">
                  <c:v>6.7181999991589691E-2</c:v>
                </c:pt>
                <c:pt idx="42">
                  <c:v>6.6458000001148321E-2</c:v>
                </c:pt>
                <c:pt idx="43">
                  <c:v>6.8657002666441258E-2</c:v>
                </c:pt>
                <c:pt idx="44">
                  <c:v>7.0927999993728008E-2</c:v>
                </c:pt>
                <c:pt idx="45">
                  <c:v>7.1193999996467028E-2</c:v>
                </c:pt>
                <c:pt idx="46">
                  <c:v>7.3677999993378762E-2</c:v>
                </c:pt>
                <c:pt idx="47">
                  <c:v>7.5727999996161088E-2</c:v>
                </c:pt>
                <c:pt idx="48">
                  <c:v>7.579999999870779E-2</c:v>
                </c:pt>
                <c:pt idx="49">
                  <c:v>7.5140000000828877E-2</c:v>
                </c:pt>
                <c:pt idx="50">
                  <c:v>7.4193999993440229E-2</c:v>
                </c:pt>
                <c:pt idx="51">
                  <c:v>7.26619999986724E-2</c:v>
                </c:pt>
                <c:pt idx="52">
                  <c:v>7.4401999998372048E-2</c:v>
                </c:pt>
                <c:pt idx="53">
                  <c:v>7.4756000001798384E-2</c:v>
                </c:pt>
                <c:pt idx="54">
                  <c:v>7.5226000000839122E-2</c:v>
                </c:pt>
                <c:pt idx="55">
                  <c:v>7.7353999993647449E-2</c:v>
                </c:pt>
                <c:pt idx="56">
                  <c:v>7.0187999997870065E-2</c:v>
                </c:pt>
                <c:pt idx="57">
                  <c:v>7.7941999996255618E-2</c:v>
                </c:pt>
                <c:pt idx="58">
                  <c:v>6.9445999994059093E-2</c:v>
                </c:pt>
                <c:pt idx="59">
                  <c:v>7.0961999997962266E-2</c:v>
                </c:pt>
                <c:pt idx="60">
                  <c:v>6.6714000000501983E-2</c:v>
                </c:pt>
                <c:pt idx="61">
                  <c:v>7.7053999993950129E-2</c:v>
                </c:pt>
                <c:pt idx="62">
                  <c:v>7.946799999626819E-2</c:v>
                </c:pt>
                <c:pt idx="63">
                  <c:v>8.0995999996957835E-2</c:v>
                </c:pt>
                <c:pt idx="64">
                  <c:v>8.23819675060804E-2</c:v>
                </c:pt>
                <c:pt idx="65">
                  <c:v>8.3963999997649807E-2</c:v>
                </c:pt>
                <c:pt idx="66">
                  <c:v>8.4399999992456287E-2</c:v>
                </c:pt>
                <c:pt idx="67">
                  <c:v>8.302199999889126E-2</c:v>
                </c:pt>
                <c:pt idx="68">
                  <c:v>8.2210000000486616E-2</c:v>
                </c:pt>
                <c:pt idx="69">
                  <c:v>8.1951999993179925E-2</c:v>
                </c:pt>
                <c:pt idx="71">
                  <c:v>9.0657000000646804E-2</c:v>
                </c:pt>
                <c:pt idx="72">
                  <c:v>8.6627999997290317E-2</c:v>
                </c:pt>
                <c:pt idx="73">
                  <c:v>8.4555999994336162E-2</c:v>
                </c:pt>
                <c:pt idx="74">
                  <c:v>8.1784000001789536E-2</c:v>
                </c:pt>
                <c:pt idx="76">
                  <c:v>7.8042000117420685E-2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1F5-4D9A-810C-102B36F1140C}"/>
            </c:ext>
          </c:extLst>
        </c:ser>
        <c:ser>
          <c:idx val="4"/>
          <c:order val="4"/>
          <c:tx>
            <c:strRef>
              <c:f>'Active 1'!$L$20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'Active 1'!$F$21:$F$992</c:f>
              <c:numCache>
                <c:formatCode>General</c:formatCode>
                <c:ptCount val="972"/>
                <c:pt idx="0">
                  <c:v>-12536.5</c:v>
                </c:pt>
                <c:pt idx="1">
                  <c:v>-12287</c:v>
                </c:pt>
                <c:pt idx="2">
                  <c:v>-11670.5</c:v>
                </c:pt>
                <c:pt idx="3">
                  <c:v>-11609.5</c:v>
                </c:pt>
                <c:pt idx="4">
                  <c:v>-10811</c:v>
                </c:pt>
                <c:pt idx="5">
                  <c:v>-10686.5</c:v>
                </c:pt>
                <c:pt idx="6">
                  <c:v>-10119</c:v>
                </c:pt>
                <c:pt idx="7">
                  <c:v>-10119</c:v>
                </c:pt>
                <c:pt idx="8">
                  <c:v>-10118.5</c:v>
                </c:pt>
                <c:pt idx="9">
                  <c:v>-617.5</c:v>
                </c:pt>
                <c:pt idx="10">
                  <c:v>-615</c:v>
                </c:pt>
                <c:pt idx="11">
                  <c:v>-614.5</c:v>
                </c:pt>
                <c:pt idx="12">
                  <c:v>-601.5</c:v>
                </c:pt>
                <c:pt idx="13">
                  <c:v>-601</c:v>
                </c:pt>
                <c:pt idx="14">
                  <c:v>0</c:v>
                </c:pt>
                <c:pt idx="15">
                  <c:v>195</c:v>
                </c:pt>
                <c:pt idx="16">
                  <c:v>219</c:v>
                </c:pt>
                <c:pt idx="17">
                  <c:v>221.5</c:v>
                </c:pt>
                <c:pt idx="18">
                  <c:v>222</c:v>
                </c:pt>
                <c:pt idx="19">
                  <c:v>248</c:v>
                </c:pt>
                <c:pt idx="20">
                  <c:v>248</c:v>
                </c:pt>
                <c:pt idx="21">
                  <c:v>248.5</c:v>
                </c:pt>
                <c:pt idx="22">
                  <c:v>253.5</c:v>
                </c:pt>
                <c:pt idx="23">
                  <c:v>410.5</c:v>
                </c:pt>
                <c:pt idx="24">
                  <c:v>2241.5</c:v>
                </c:pt>
                <c:pt idx="25">
                  <c:v>2426.5</c:v>
                </c:pt>
                <c:pt idx="26">
                  <c:v>2976.5</c:v>
                </c:pt>
                <c:pt idx="27">
                  <c:v>3286.5</c:v>
                </c:pt>
                <c:pt idx="28">
                  <c:v>3956.5</c:v>
                </c:pt>
                <c:pt idx="29">
                  <c:v>4843.5</c:v>
                </c:pt>
                <c:pt idx="30">
                  <c:v>4858.5</c:v>
                </c:pt>
                <c:pt idx="31">
                  <c:v>5145.5</c:v>
                </c:pt>
                <c:pt idx="32">
                  <c:v>5146</c:v>
                </c:pt>
                <c:pt idx="33">
                  <c:v>5909</c:v>
                </c:pt>
                <c:pt idx="34">
                  <c:v>5947.5</c:v>
                </c:pt>
                <c:pt idx="35">
                  <c:v>5974</c:v>
                </c:pt>
                <c:pt idx="36">
                  <c:v>5998</c:v>
                </c:pt>
                <c:pt idx="37">
                  <c:v>6052</c:v>
                </c:pt>
                <c:pt idx="38">
                  <c:v>6157.5</c:v>
                </c:pt>
                <c:pt idx="39">
                  <c:v>6184</c:v>
                </c:pt>
                <c:pt idx="40">
                  <c:v>6211</c:v>
                </c:pt>
                <c:pt idx="41">
                  <c:v>7116.5</c:v>
                </c:pt>
                <c:pt idx="42">
                  <c:v>8213.5</c:v>
                </c:pt>
                <c:pt idx="43">
                  <c:v>8809</c:v>
                </c:pt>
                <c:pt idx="44">
                  <c:v>9866</c:v>
                </c:pt>
                <c:pt idx="45">
                  <c:v>10005.5</c:v>
                </c:pt>
                <c:pt idx="46">
                  <c:v>10128.5</c:v>
                </c:pt>
                <c:pt idx="47">
                  <c:v>10691</c:v>
                </c:pt>
                <c:pt idx="48">
                  <c:v>10800</c:v>
                </c:pt>
                <c:pt idx="49">
                  <c:v>10805</c:v>
                </c:pt>
                <c:pt idx="50">
                  <c:v>10805.5</c:v>
                </c:pt>
                <c:pt idx="51">
                  <c:v>10826.5</c:v>
                </c:pt>
                <c:pt idx="52">
                  <c:v>10831.5</c:v>
                </c:pt>
                <c:pt idx="53">
                  <c:v>10832</c:v>
                </c:pt>
                <c:pt idx="54">
                  <c:v>10834.5</c:v>
                </c:pt>
                <c:pt idx="55">
                  <c:v>10850.5</c:v>
                </c:pt>
                <c:pt idx="56">
                  <c:v>10861</c:v>
                </c:pt>
                <c:pt idx="57">
                  <c:v>10861.5</c:v>
                </c:pt>
                <c:pt idx="58">
                  <c:v>10999.5</c:v>
                </c:pt>
                <c:pt idx="59">
                  <c:v>11001.5</c:v>
                </c:pt>
                <c:pt idx="60">
                  <c:v>11020.5</c:v>
                </c:pt>
                <c:pt idx="61">
                  <c:v>11775.5</c:v>
                </c:pt>
                <c:pt idx="62">
                  <c:v>12046</c:v>
                </c:pt>
                <c:pt idx="63">
                  <c:v>12587</c:v>
                </c:pt>
                <c:pt idx="64">
                  <c:v>12636</c:v>
                </c:pt>
                <c:pt idx="65">
                  <c:v>12883</c:v>
                </c:pt>
                <c:pt idx="66">
                  <c:v>12970</c:v>
                </c:pt>
                <c:pt idx="67">
                  <c:v>12996.5</c:v>
                </c:pt>
                <c:pt idx="68">
                  <c:v>13007.5</c:v>
                </c:pt>
                <c:pt idx="69">
                  <c:v>13119</c:v>
                </c:pt>
                <c:pt idx="70">
                  <c:v>14781.5</c:v>
                </c:pt>
                <c:pt idx="71">
                  <c:v>14909.5</c:v>
                </c:pt>
                <c:pt idx="72">
                  <c:v>14988.5</c:v>
                </c:pt>
                <c:pt idx="73">
                  <c:v>15807</c:v>
                </c:pt>
                <c:pt idx="74">
                  <c:v>18548</c:v>
                </c:pt>
                <c:pt idx="75">
                  <c:v>18583</c:v>
                </c:pt>
                <c:pt idx="76">
                  <c:v>20456.5</c:v>
                </c:pt>
              </c:numCache>
            </c:numRef>
          </c:xVal>
          <c:yVal>
            <c:numRef>
              <c:f>'Active 1'!$L$21:$L$992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1F5-4D9A-810C-102B36F1140C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'Active 1'!$F$21:$F$992</c:f>
              <c:numCache>
                <c:formatCode>General</c:formatCode>
                <c:ptCount val="972"/>
                <c:pt idx="0">
                  <c:v>-12536.5</c:v>
                </c:pt>
                <c:pt idx="1">
                  <c:v>-12287</c:v>
                </c:pt>
                <c:pt idx="2">
                  <c:v>-11670.5</c:v>
                </c:pt>
                <c:pt idx="3">
                  <c:v>-11609.5</c:v>
                </c:pt>
                <c:pt idx="4">
                  <c:v>-10811</c:v>
                </c:pt>
                <c:pt idx="5">
                  <c:v>-10686.5</c:v>
                </c:pt>
                <c:pt idx="6">
                  <c:v>-10119</c:v>
                </c:pt>
                <c:pt idx="7">
                  <c:v>-10119</c:v>
                </c:pt>
                <c:pt idx="8">
                  <c:v>-10118.5</c:v>
                </c:pt>
                <c:pt idx="9">
                  <c:v>-617.5</c:v>
                </c:pt>
                <c:pt idx="10">
                  <c:v>-615</c:v>
                </c:pt>
                <c:pt idx="11">
                  <c:v>-614.5</c:v>
                </c:pt>
                <c:pt idx="12">
                  <c:v>-601.5</c:v>
                </c:pt>
                <c:pt idx="13">
                  <c:v>-601</c:v>
                </c:pt>
                <c:pt idx="14">
                  <c:v>0</c:v>
                </c:pt>
                <c:pt idx="15">
                  <c:v>195</c:v>
                </c:pt>
                <c:pt idx="16">
                  <c:v>219</c:v>
                </c:pt>
                <c:pt idx="17">
                  <c:v>221.5</c:v>
                </c:pt>
                <c:pt idx="18">
                  <c:v>222</c:v>
                </c:pt>
                <c:pt idx="19">
                  <c:v>248</c:v>
                </c:pt>
                <c:pt idx="20">
                  <c:v>248</c:v>
                </c:pt>
                <c:pt idx="21">
                  <c:v>248.5</c:v>
                </c:pt>
                <c:pt idx="22">
                  <c:v>253.5</c:v>
                </c:pt>
                <c:pt idx="23">
                  <c:v>410.5</c:v>
                </c:pt>
                <c:pt idx="24">
                  <c:v>2241.5</c:v>
                </c:pt>
                <c:pt idx="25">
                  <c:v>2426.5</c:v>
                </c:pt>
                <c:pt idx="26">
                  <c:v>2976.5</c:v>
                </c:pt>
                <c:pt idx="27">
                  <c:v>3286.5</c:v>
                </c:pt>
                <c:pt idx="28">
                  <c:v>3956.5</c:v>
                </c:pt>
                <c:pt idx="29">
                  <c:v>4843.5</c:v>
                </c:pt>
                <c:pt idx="30">
                  <c:v>4858.5</c:v>
                </c:pt>
                <c:pt idx="31">
                  <c:v>5145.5</c:v>
                </c:pt>
                <c:pt idx="32">
                  <c:v>5146</c:v>
                </c:pt>
                <c:pt idx="33">
                  <c:v>5909</c:v>
                </c:pt>
                <c:pt idx="34">
                  <c:v>5947.5</c:v>
                </c:pt>
                <c:pt idx="35">
                  <c:v>5974</c:v>
                </c:pt>
                <c:pt idx="36">
                  <c:v>5998</c:v>
                </c:pt>
                <c:pt idx="37">
                  <c:v>6052</c:v>
                </c:pt>
                <c:pt idx="38">
                  <c:v>6157.5</c:v>
                </c:pt>
                <c:pt idx="39">
                  <c:v>6184</c:v>
                </c:pt>
                <c:pt idx="40">
                  <c:v>6211</c:v>
                </c:pt>
                <c:pt idx="41">
                  <c:v>7116.5</c:v>
                </c:pt>
                <c:pt idx="42">
                  <c:v>8213.5</c:v>
                </c:pt>
                <c:pt idx="43">
                  <c:v>8809</c:v>
                </c:pt>
                <c:pt idx="44">
                  <c:v>9866</c:v>
                </c:pt>
                <c:pt idx="45">
                  <c:v>10005.5</c:v>
                </c:pt>
                <c:pt idx="46">
                  <c:v>10128.5</c:v>
                </c:pt>
                <c:pt idx="47">
                  <c:v>10691</c:v>
                </c:pt>
                <c:pt idx="48">
                  <c:v>10800</c:v>
                </c:pt>
                <c:pt idx="49">
                  <c:v>10805</c:v>
                </c:pt>
                <c:pt idx="50">
                  <c:v>10805.5</c:v>
                </c:pt>
                <c:pt idx="51">
                  <c:v>10826.5</c:v>
                </c:pt>
                <c:pt idx="52">
                  <c:v>10831.5</c:v>
                </c:pt>
                <c:pt idx="53">
                  <c:v>10832</c:v>
                </c:pt>
                <c:pt idx="54">
                  <c:v>10834.5</c:v>
                </c:pt>
                <c:pt idx="55">
                  <c:v>10850.5</c:v>
                </c:pt>
                <c:pt idx="56">
                  <c:v>10861</c:v>
                </c:pt>
                <c:pt idx="57">
                  <c:v>10861.5</c:v>
                </c:pt>
                <c:pt idx="58">
                  <c:v>10999.5</c:v>
                </c:pt>
                <c:pt idx="59">
                  <c:v>11001.5</c:v>
                </c:pt>
                <c:pt idx="60">
                  <c:v>11020.5</c:v>
                </c:pt>
                <c:pt idx="61">
                  <c:v>11775.5</c:v>
                </c:pt>
                <c:pt idx="62">
                  <c:v>12046</c:v>
                </c:pt>
                <c:pt idx="63">
                  <c:v>12587</c:v>
                </c:pt>
                <c:pt idx="64">
                  <c:v>12636</c:v>
                </c:pt>
                <c:pt idx="65">
                  <c:v>12883</c:v>
                </c:pt>
                <c:pt idx="66">
                  <c:v>12970</c:v>
                </c:pt>
                <c:pt idx="67">
                  <c:v>12996.5</c:v>
                </c:pt>
                <c:pt idx="68">
                  <c:v>13007.5</c:v>
                </c:pt>
                <c:pt idx="69">
                  <c:v>13119</c:v>
                </c:pt>
                <c:pt idx="70">
                  <c:v>14781.5</c:v>
                </c:pt>
                <c:pt idx="71">
                  <c:v>14909.5</c:v>
                </c:pt>
                <c:pt idx="72">
                  <c:v>14988.5</c:v>
                </c:pt>
                <c:pt idx="73">
                  <c:v>15807</c:v>
                </c:pt>
                <c:pt idx="74">
                  <c:v>18548</c:v>
                </c:pt>
                <c:pt idx="75">
                  <c:v>18583</c:v>
                </c:pt>
                <c:pt idx="76">
                  <c:v>20456.5</c:v>
                </c:pt>
              </c:numCache>
            </c:numRef>
          </c:xVal>
          <c:yVal>
            <c:numRef>
              <c:f>'Active 1'!$M$21:$M$992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1F5-4D9A-810C-102B36F1140C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'Active 1'!$F$21:$F$992</c:f>
              <c:numCache>
                <c:formatCode>General</c:formatCode>
                <c:ptCount val="972"/>
                <c:pt idx="0">
                  <c:v>-12536.5</c:v>
                </c:pt>
                <c:pt idx="1">
                  <c:v>-12287</c:v>
                </c:pt>
                <c:pt idx="2">
                  <c:v>-11670.5</c:v>
                </c:pt>
                <c:pt idx="3">
                  <c:v>-11609.5</c:v>
                </c:pt>
                <c:pt idx="4">
                  <c:v>-10811</c:v>
                </c:pt>
                <c:pt idx="5">
                  <c:v>-10686.5</c:v>
                </c:pt>
                <c:pt idx="6">
                  <c:v>-10119</c:v>
                </c:pt>
                <c:pt idx="7">
                  <c:v>-10119</c:v>
                </c:pt>
                <c:pt idx="8">
                  <c:v>-10118.5</c:v>
                </c:pt>
                <c:pt idx="9">
                  <c:v>-617.5</c:v>
                </c:pt>
                <c:pt idx="10">
                  <c:v>-615</c:v>
                </c:pt>
                <c:pt idx="11">
                  <c:v>-614.5</c:v>
                </c:pt>
                <c:pt idx="12">
                  <c:v>-601.5</c:v>
                </c:pt>
                <c:pt idx="13">
                  <c:v>-601</c:v>
                </c:pt>
                <c:pt idx="14">
                  <c:v>0</c:v>
                </c:pt>
                <c:pt idx="15">
                  <c:v>195</c:v>
                </c:pt>
                <c:pt idx="16">
                  <c:v>219</c:v>
                </c:pt>
                <c:pt idx="17">
                  <c:v>221.5</c:v>
                </c:pt>
                <c:pt idx="18">
                  <c:v>222</c:v>
                </c:pt>
                <c:pt idx="19">
                  <c:v>248</c:v>
                </c:pt>
                <c:pt idx="20">
                  <c:v>248</c:v>
                </c:pt>
                <c:pt idx="21">
                  <c:v>248.5</c:v>
                </c:pt>
                <c:pt idx="22">
                  <c:v>253.5</c:v>
                </c:pt>
                <c:pt idx="23">
                  <c:v>410.5</c:v>
                </c:pt>
                <c:pt idx="24">
                  <c:v>2241.5</c:v>
                </c:pt>
                <c:pt idx="25">
                  <c:v>2426.5</c:v>
                </c:pt>
                <c:pt idx="26">
                  <c:v>2976.5</c:v>
                </c:pt>
                <c:pt idx="27">
                  <c:v>3286.5</c:v>
                </c:pt>
                <c:pt idx="28">
                  <c:v>3956.5</c:v>
                </c:pt>
                <c:pt idx="29">
                  <c:v>4843.5</c:v>
                </c:pt>
                <c:pt idx="30">
                  <c:v>4858.5</c:v>
                </c:pt>
                <c:pt idx="31">
                  <c:v>5145.5</c:v>
                </c:pt>
                <c:pt idx="32">
                  <c:v>5146</c:v>
                </c:pt>
                <c:pt idx="33">
                  <c:v>5909</c:v>
                </c:pt>
                <c:pt idx="34">
                  <c:v>5947.5</c:v>
                </c:pt>
                <c:pt idx="35">
                  <c:v>5974</c:v>
                </c:pt>
                <c:pt idx="36">
                  <c:v>5998</c:v>
                </c:pt>
                <c:pt idx="37">
                  <c:v>6052</c:v>
                </c:pt>
                <c:pt idx="38">
                  <c:v>6157.5</c:v>
                </c:pt>
                <c:pt idx="39">
                  <c:v>6184</c:v>
                </c:pt>
                <c:pt idx="40">
                  <c:v>6211</c:v>
                </c:pt>
                <c:pt idx="41">
                  <c:v>7116.5</c:v>
                </c:pt>
                <c:pt idx="42">
                  <c:v>8213.5</c:v>
                </c:pt>
                <c:pt idx="43">
                  <c:v>8809</c:v>
                </c:pt>
                <c:pt idx="44">
                  <c:v>9866</c:v>
                </c:pt>
                <c:pt idx="45">
                  <c:v>10005.5</c:v>
                </c:pt>
                <c:pt idx="46">
                  <c:v>10128.5</c:v>
                </c:pt>
                <c:pt idx="47">
                  <c:v>10691</c:v>
                </c:pt>
                <c:pt idx="48">
                  <c:v>10800</c:v>
                </c:pt>
                <c:pt idx="49">
                  <c:v>10805</c:v>
                </c:pt>
                <c:pt idx="50">
                  <c:v>10805.5</c:v>
                </c:pt>
                <c:pt idx="51">
                  <c:v>10826.5</c:v>
                </c:pt>
                <c:pt idx="52">
                  <c:v>10831.5</c:v>
                </c:pt>
                <c:pt idx="53">
                  <c:v>10832</c:v>
                </c:pt>
                <c:pt idx="54">
                  <c:v>10834.5</c:v>
                </c:pt>
                <c:pt idx="55">
                  <c:v>10850.5</c:v>
                </c:pt>
                <c:pt idx="56">
                  <c:v>10861</c:v>
                </c:pt>
                <c:pt idx="57">
                  <c:v>10861.5</c:v>
                </c:pt>
                <c:pt idx="58">
                  <c:v>10999.5</c:v>
                </c:pt>
                <c:pt idx="59">
                  <c:v>11001.5</c:v>
                </c:pt>
                <c:pt idx="60">
                  <c:v>11020.5</c:v>
                </c:pt>
                <c:pt idx="61">
                  <c:v>11775.5</c:v>
                </c:pt>
                <c:pt idx="62">
                  <c:v>12046</c:v>
                </c:pt>
                <c:pt idx="63">
                  <c:v>12587</c:v>
                </c:pt>
                <c:pt idx="64">
                  <c:v>12636</c:v>
                </c:pt>
                <c:pt idx="65">
                  <c:v>12883</c:v>
                </c:pt>
                <c:pt idx="66">
                  <c:v>12970</c:v>
                </c:pt>
                <c:pt idx="67">
                  <c:v>12996.5</c:v>
                </c:pt>
                <c:pt idx="68">
                  <c:v>13007.5</c:v>
                </c:pt>
                <c:pt idx="69">
                  <c:v>13119</c:v>
                </c:pt>
                <c:pt idx="70">
                  <c:v>14781.5</c:v>
                </c:pt>
                <c:pt idx="71">
                  <c:v>14909.5</c:v>
                </c:pt>
                <c:pt idx="72">
                  <c:v>14988.5</c:v>
                </c:pt>
                <c:pt idx="73">
                  <c:v>15807</c:v>
                </c:pt>
                <c:pt idx="74">
                  <c:v>18548</c:v>
                </c:pt>
                <c:pt idx="75">
                  <c:v>18583</c:v>
                </c:pt>
                <c:pt idx="76">
                  <c:v>20456.5</c:v>
                </c:pt>
              </c:numCache>
            </c:numRef>
          </c:xVal>
          <c:yVal>
            <c:numRef>
              <c:f>'Active 1'!$N$21:$N$992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1F5-4D9A-810C-102B36F1140C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1'!$F$21:$F$992</c:f>
              <c:numCache>
                <c:formatCode>General</c:formatCode>
                <c:ptCount val="972"/>
                <c:pt idx="0">
                  <c:v>-12536.5</c:v>
                </c:pt>
                <c:pt idx="1">
                  <c:v>-12287</c:v>
                </c:pt>
                <c:pt idx="2">
                  <c:v>-11670.5</c:v>
                </c:pt>
                <c:pt idx="3">
                  <c:v>-11609.5</c:v>
                </c:pt>
                <c:pt idx="4">
                  <c:v>-10811</c:v>
                </c:pt>
                <c:pt idx="5">
                  <c:v>-10686.5</c:v>
                </c:pt>
                <c:pt idx="6">
                  <c:v>-10119</c:v>
                </c:pt>
                <c:pt idx="7">
                  <c:v>-10119</c:v>
                </c:pt>
                <c:pt idx="8">
                  <c:v>-10118.5</c:v>
                </c:pt>
                <c:pt idx="9">
                  <c:v>-617.5</c:v>
                </c:pt>
                <c:pt idx="10">
                  <c:v>-615</c:v>
                </c:pt>
                <c:pt idx="11">
                  <c:v>-614.5</c:v>
                </c:pt>
                <c:pt idx="12">
                  <c:v>-601.5</c:v>
                </c:pt>
                <c:pt idx="13">
                  <c:v>-601</c:v>
                </c:pt>
                <c:pt idx="14">
                  <c:v>0</c:v>
                </c:pt>
                <c:pt idx="15">
                  <c:v>195</c:v>
                </c:pt>
                <c:pt idx="16">
                  <c:v>219</c:v>
                </c:pt>
                <c:pt idx="17">
                  <c:v>221.5</c:v>
                </c:pt>
                <c:pt idx="18">
                  <c:v>222</c:v>
                </c:pt>
                <c:pt idx="19">
                  <c:v>248</c:v>
                </c:pt>
                <c:pt idx="20">
                  <c:v>248</c:v>
                </c:pt>
                <c:pt idx="21">
                  <c:v>248.5</c:v>
                </c:pt>
                <c:pt idx="22">
                  <c:v>253.5</c:v>
                </c:pt>
                <c:pt idx="23">
                  <c:v>410.5</c:v>
                </c:pt>
                <c:pt idx="24">
                  <c:v>2241.5</c:v>
                </c:pt>
                <c:pt idx="25">
                  <c:v>2426.5</c:v>
                </c:pt>
                <c:pt idx="26">
                  <c:v>2976.5</c:v>
                </c:pt>
                <c:pt idx="27">
                  <c:v>3286.5</c:v>
                </c:pt>
                <c:pt idx="28">
                  <c:v>3956.5</c:v>
                </c:pt>
                <c:pt idx="29">
                  <c:v>4843.5</c:v>
                </c:pt>
                <c:pt idx="30">
                  <c:v>4858.5</c:v>
                </c:pt>
                <c:pt idx="31">
                  <c:v>5145.5</c:v>
                </c:pt>
                <c:pt idx="32">
                  <c:v>5146</c:v>
                </c:pt>
                <c:pt idx="33">
                  <c:v>5909</c:v>
                </c:pt>
                <c:pt idx="34">
                  <c:v>5947.5</c:v>
                </c:pt>
                <c:pt idx="35">
                  <c:v>5974</c:v>
                </c:pt>
                <c:pt idx="36">
                  <c:v>5998</c:v>
                </c:pt>
                <c:pt idx="37">
                  <c:v>6052</c:v>
                </c:pt>
                <c:pt idx="38">
                  <c:v>6157.5</c:v>
                </c:pt>
                <c:pt idx="39">
                  <c:v>6184</c:v>
                </c:pt>
                <c:pt idx="40">
                  <c:v>6211</c:v>
                </c:pt>
                <c:pt idx="41">
                  <c:v>7116.5</c:v>
                </c:pt>
                <c:pt idx="42">
                  <c:v>8213.5</c:v>
                </c:pt>
                <c:pt idx="43">
                  <c:v>8809</c:v>
                </c:pt>
                <c:pt idx="44">
                  <c:v>9866</c:v>
                </c:pt>
                <c:pt idx="45">
                  <c:v>10005.5</c:v>
                </c:pt>
                <c:pt idx="46">
                  <c:v>10128.5</c:v>
                </c:pt>
                <c:pt idx="47">
                  <c:v>10691</c:v>
                </c:pt>
                <c:pt idx="48">
                  <c:v>10800</c:v>
                </c:pt>
                <c:pt idx="49">
                  <c:v>10805</c:v>
                </c:pt>
                <c:pt idx="50">
                  <c:v>10805.5</c:v>
                </c:pt>
                <c:pt idx="51">
                  <c:v>10826.5</c:v>
                </c:pt>
                <c:pt idx="52">
                  <c:v>10831.5</c:v>
                </c:pt>
                <c:pt idx="53">
                  <c:v>10832</c:v>
                </c:pt>
                <c:pt idx="54">
                  <c:v>10834.5</c:v>
                </c:pt>
                <c:pt idx="55">
                  <c:v>10850.5</c:v>
                </c:pt>
                <c:pt idx="56">
                  <c:v>10861</c:v>
                </c:pt>
                <c:pt idx="57">
                  <c:v>10861.5</c:v>
                </c:pt>
                <c:pt idx="58">
                  <c:v>10999.5</c:v>
                </c:pt>
                <c:pt idx="59">
                  <c:v>11001.5</c:v>
                </c:pt>
                <c:pt idx="60">
                  <c:v>11020.5</c:v>
                </c:pt>
                <c:pt idx="61">
                  <c:v>11775.5</c:v>
                </c:pt>
                <c:pt idx="62">
                  <c:v>12046</c:v>
                </c:pt>
                <c:pt idx="63">
                  <c:v>12587</c:v>
                </c:pt>
                <c:pt idx="64">
                  <c:v>12636</c:v>
                </c:pt>
                <c:pt idx="65">
                  <c:v>12883</c:v>
                </c:pt>
                <c:pt idx="66">
                  <c:v>12970</c:v>
                </c:pt>
                <c:pt idx="67">
                  <c:v>12996.5</c:v>
                </c:pt>
                <c:pt idx="68">
                  <c:v>13007.5</c:v>
                </c:pt>
                <c:pt idx="69">
                  <c:v>13119</c:v>
                </c:pt>
                <c:pt idx="70">
                  <c:v>14781.5</c:v>
                </c:pt>
                <c:pt idx="71">
                  <c:v>14909.5</c:v>
                </c:pt>
                <c:pt idx="72">
                  <c:v>14988.5</c:v>
                </c:pt>
                <c:pt idx="73">
                  <c:v>15807</c:v>
                </c:pt>
                <c:pt idx="74">
                  <c:v>18548</c:v>
                </c:pt>
                <c:pt idx="75">
                  <c:v>18583</c:v>
                </c:pt>
                <c:pt idx="76">
                  <c:v>20456.5</c:v>
                </c:pt>
              </c:numCache>
            </c:numRef>
          </c:xVal>
          <c:yVal>
            <c:numRef>
              <c:f>'Active 1'!$O$21:$O$992</c:f>
              <c:numCache>
                <c:formatCode>General</c:formatCode>
                <c:ptCount val="972"/>
                <c:pt idx="14">
                  <c:v>6.2561841417057701E-2</c:v>
                </c:pt>
                <c:pt idx="15">
                  <c:v>6.2706929794202906E-2</c:v>
                </c:pt>
                <c:pt idx="16">
                  <c:v>6.2724786825236162E-2</c:v>
                </c:pt>
                <c:pt idx="17">
                  <c:v>6.2726646932635452E-2</c:v>
                </c:pt>
                <c:pt idx="18">
                  <c:v>6.272701895411531E-2</c:v>
                </c:pt>
                <c:pt idx="19">
                  <c:v>6.2746364071068012E-2</c:v>
                </c:pt>
                <c:pt idx="20">
                  <c:v>6.2746364071068012E-2</c:v>
                </c:pt>
                <c:pt idx="21">
                  <c:v>6.274673609254787E-2</c:v>
                </c:pt>
                <c:pt idx="22">
                  <c:v>6.2750456307346464E-2</c:v>
                </c:pt>
                <c:pt idx="23">
                  <c:v>6.2867271052022347E-2</c:v>
                </c:pt>
                <c:pt idx="24">
                  <c:v>6.42296137112678E-2</c:v>
                </c:pt>
                <c:pt idx="25">
                  <c:v>6.4367261658815803E-2</c:v>
                </c:pt>
                <c:pt idx="26">
                  <c:v>6.4776485286661245E-2</c:v>
                </c:pt>
                <c:pt idx="27">
                  <c:v>6.5007138604174133E-2</c:v>
                </c:pt>
                <c:pt idx="28">
                  <c:v>6.5505647387185853E-2</c:v>
                </c:pt>
                <c:pt idx="29">
                  <c:v>6.6165613492456588E-2</c:v>
                </c:pt>
                <c:pt idx="30">
                  <c:v>6.617677413685237E-2</c:v>
                </c:pt>
                <c:pt idx="31">
                  <c:v>6.6390314466291719E-2</c:v>
                </c:pt>
                <c:pt idx="32">
                  <c:v>6.6390686487771577E-2</c:v>
                </c:pt>
                <c:pt idx="33">
                  <c:v>6.6958391266037157E-2</c:v>
                </c:pt>
                <c:pt idx="34">
                  <c:v>6.6987036919986337E-2</c:v>
                </c:pt>
                <c:pt idx="35">
                  <c:v>6.7006754058418896E-2</c:v>
                </c:pt>
                <c:pt idx="36">
                  <c:v>6.7024611089452152E-2</c:v>
                </c:pt>
                <c:pt idx="37">
                  <c:v>6.7064789409276973E-2</c:v>
                </c:pt>
                <c:pt idx="38">
                  <c:v>6.7143285941527325E-2</c:v>
                </c:pt>
                <c:pt idx="39">
                  <c:v>6.7163003079959885E-2</c:v>
                </c:pt>
                <c:pt idx="40">
                  <c:v>6.7183092239872289E-2</c:v>
                </c:pt>
                <c:pt idx="41">
                  <c:v>6.7856823139897826E-2</c:v>
                </c:pt>
                <c:pt idx="42">
                  <c:v>6.8673038266709549E-2</c:v>
                </c:pt>
                <c:pt idx="43">
                  <c:v>6.9116115849222198E-2</c:v>
                </c:pt>
                <c:pt idx="44">
                  <c:v>6.9902569257645167E-2</c:v>
                </c:pt>
                <c:pt idx="45">
                  <c:v>7.0006363250525963E-2</c:v>
                </c:pt>
                <c:pt idx="46">
                  <c:v>7.0097880534571402E-2</c:v>
                </c:pt>
                <c:pt idx="47">
                  <c:v>7.0516404699413324E-2</c:v>
                </c:pt>
                <c:pt idx="48">
                  <c:v>7.0597505382022696E-2</c:v>
                </c:pt>
                <c:pt idx="49">
                  <c:v>7.060122559682129E-2</c:v>
                </c:pt>
                <c:pt idx="50">
                  <c:v>7.0601597618301148E-2</c:v>
                </c:pt>
                <c:pt idx="51">
                  <c:v>7.0617222520455242E-2</c:v>
                </c:pt>
                <c:pt idx="52">
                  <c:v>7.062094273525385E-2</c:v>
                </c:pt>
                <c:pt idx="53">
                  <c:v>7.0621314756733708E-2</c:v>
                </c:pt>
                <c:pt idx="54">
                  <c:v>7.0623174864132998E-2</c:v>
                </c:pt>
                <c:pt idx="55">
                  <c:v>7.0635079551488511E-2</c:v>
                </c:pt>
                <c:pt idx="56">
                  <c:v>7.0642892002565558E-2</c:v>
                </c:pt>
                <c:pt idx="57">
                  <c:v>7.0643264024045416E-2</c:v>
                </c:pt>
                <c:pt idx="58">
                  <c:v>7.0745941952486624E-2</c:v>
                </c:pt>
                <c:pt idx="59">
                  <c:v>7.074743003840607E-2</c:v>
                </c:pt>
                <c:pt idx="60">
                  <c:v>7.0761566854640731E-2</c:v>
                </c:pt>
                <c:pt idx="61">
                  <c:v>7.1323319289228554E-2</c:v>
                </c:pt>
                <c:pt idx="62">
                  <c:v>7.1524582909832546E-2</c:v>
                </c:pt>
                <c:pt idx="63">
                  <c:v>7.1927110151040516E-2</c:v>
                </c:pt>
                <c:pt idx="64">
                  <c:v>7.1963568256066743E-2</c:v>
                </c:pt>
                <c:pt idx="65">
                  <c:v>7.2147346867117337E-2</c:v>
                </c:pt>
                <c:pt idx="66">
                  <c:v>7.2212078604612887E-2</c:v>
                </c:pt>
                <c:pt idx="67">
                  <c:v>7.2231795743045432E-2</c:v>
                </c:pt>
                <c:pt idx="68">
                  <c:v>7.2239980215602351E-2</c:v>
                </c:pt>
                <c:pt idx="69">
                  <c:v>7.2322941005611013E-2</c:v>
                </c:pt>
                <c:pt idx="70">
                  <c:v>7.355991242614382E-2</c:v>
                </c:pt>
                <c:pt idx="71">
                  <c:v>7.3655149924987839E-2</c:v>
                </c:pt>
                <c:pt idx="72">
                  <c:v>7.3713929318805646E-2</c:v>
                </c:pt>
                <c:pt idx="73">
                  <c:v>7.4322928481335634E-2</c:v>
                </c:pt>
                <c:pt idx="74">
                  <c:v>7.6362350233925361E-2</c:v>
                </c:pt>
                <c:pt idx="75">
                  <c:v>7.6388391737515521E-2</c:v>
                </c:pt>
                <c:pt idx="76">
                  <c:v>7.7782356222549032E-2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1F5-4D9A-810C-102B36F1140C}"/>
            </c:ext>
          </c:extLst>
        </c:ser>
        <c:ser>
          <c:idx val="9"/>
          <c:order val="9"/>
          <c:tx>
            <c:strRef>
              <c:f>'Active 1'!$U$20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'Active 1'!$F$21:$F$992</c:f>
              <c:numCache>
                <c:formatCode>General</c:formatCode>
                <c:ptCount val="972"/>
                <c:pt idx="0">
                  <c:v>-12536.5</c:v>
                </c:pt>
                <c:pt idx="1">
                  <c:v>-12287</c:v>
                </c:pt>
                <c:pt idx="2">
                  <c:v>-11670.5</c:v>
                </c:pt>
                <c:pt idx="3">
                  <c:v>-11609.5</c:v>
                </c:pt>
                <c:pt idx="4">
                  <c:v>-10811</c:v>
                </c:pt>
                <c:pt idx="5">
                  <c:v>-10686.5</c:v>
                </c:pt>
                <c:pt idx="6">
                  <c:v>-10119</c:v>
                </c:pt>
                <c:pt idx="7">
                  <c:v>-10119</c:v>
                </c:pt>
                <c:pt idx="8">
                  <c:v>-10118.5</c:v>
                </c:pt>
                <c:pt idx="9">
                  <c:v>-617.5</c:v>
                </c:pt>
                <c:pt idx="10">
                  <c:v>-615</c:v>
                </c:pt>
                <c:pt idx="11">
                  <c:v>-614.5</c:v>
                </c:pt>
                <c:pt idx="12">
                  <c:v>-601.5</c:v>
                </c:pt>
                <c:pt idx="13">
                  <c:v>-601</c:v>
                </c:pt>
                <c:pt idx="14">
                  <c:v>0</c:v>
                </c:pt>
                <c:pt idx="15">
                  <c:v>195</c:v>
                </c:pt>
                <c:pt idx="16">
                  <c:v>219</c:v>
                </c:pt>
                <c:pt idx="17">
                  <c:v>221.5</c:v>
                </c:pt>
                <c:pt idx="18">
                  <c:v>222</c:v>
                </c:pt>
                <c:pt idx="19">
                  <c:v>248</c:v>
                </c:pt>
                <c:pt idx="20">
                  <c:v>248</c:v>
                </c:pt>
                <c:pt idx="21">
                  <c:v>248.5</c:v>
                </c:pt>
                <c:pt idx="22">
                  <c:v>253.5</c:v>
                </c:pt>
                <c:pt idx="23">
                  <c:v>410.5</c:v>
                </c:pt>
                <c:pt idx="24">
                  <c:v>2241.5</c:v>
                </c:pt>
                <c:pt idx="25">
                  <c:v>2426.5</c:v>
                </c:pt>
                <c:pt idx="26">
                  <c:v>2976.5</c:v>
                </c:pt>
                <c:pt idx="27">
                  <c:v>3286.5</c:v>
                </c:pt>
                <c:pt idx="28">
                  <c:v>3956.5</c:v>
                </c:pt>
                <c:pt idx="29">
                  <c:v>4843.5</c:v>
                </c:pt>
                <c:pt idx="30">
                  <c:v>4858.5</c:v>
                </c:pt>
                <c:pt idx="31">
                  <c:v>5145.5</c:v>
                </c:pt>
                <c:pt idx="32">
                  <c:v>5146</c:v>
                </c:pt>
                <c:pt idx="33">
                  <c:v>5909</c:v>
                </c:pt>
                <c:pt idx="34">
                  <c:v>5947.5</c:v>
                </c:pt>
                <c:pt idx="35">
                  <c:v>5974</c:v>
                </c:pt>
                <c:pt idx="36">
                  <c:v>5998</c:v>
                </c:pt>
                <c:pt idx="37">
                  <c:v>6052</c:v>
                </c:pt>
                <c:pt idx="38">
                  <c:v>6157.5</c:v>
                </c:pt>
                <c:pt idx="39">
                  <c:v>6184</c:v>
                </c:pt>
                <c:pt idx="40">
                  <c:v>6211</c:v>
                </c:pt>
                <c:pt idx="41">
                  <c:v>7116.5</c:v>
                </c:pt>
                <c:pt idx="42">
                  <c:v>8213.5</c:v>
                </c:pt>
                <c:pt idx="43">
                  <c:v>8809</c:v>
                </c:pt>
                <c:pt idx="44">
                  <c:v>9866</c:v>
                </c:pt>
                <c:pt idx="45">
                  <c:v>10005.5</c:v>
                </c:pt>
                <c:pt idx="46">
                  <c:v>10128.5</c:v>
                </c:pt>
                <c:pt idx="47">
                  <c:v>10691</c:v>
                </c:pt>
                <c:pt idx="48">
                  <c:v>10800</c:v>
                </c:pt>
                <c:pt idx="49">
                  <c:v>10805</c:v>
                </c:pt>
                <c:pt idx="50">
                  <c:v>10805.5</c:v>
                </c:pt>
                <c:pt idx="51">
                  <c:v>10826.5</c:v>
                </c:pt>
                <c:pt idx="52">
                  <c:v>10831.5</c:v>
                </c:pt>
                <c:pt idx="53">
                  <c:v>10832</c:v>
                </c:pt>
                <c:pt idx="54">
                  <c:v>10834.5</c:v>
                </c:pt>
                <c:pt idx="55">
                  <c:v>10850.5</c:v>
                </c:pt>
                <c:pt idx="56">
                  <c:v>10861</c:v>
                </c:pt>
                <c:pt idx="57">
                  <c:v>10861.5</c:v>
                </c:pt>
                <c:pt idx="58">
                  <c:v>10999.5</c:v>
                </c:pt>
                <c:pt idx="59">
                  <c:v>11001.5</c:v>
                </c:pt>
                <c:pt idx="60">
                  <c:v>11020.5</c:v>
                </c:pt>
                <c:pt idx="61">
                  <c:v>11775.5</c:v>
                </c:pt>
                <c:pt idx="62">
                  <c:v>12046</c:v>
                </c:pt>
                <c:pt idx="63">
                  <c:v>12587</c:v>
                </c:pt>
                <c:pt idx="64">
                  <c:v>12636</c:v>
                </c:pt>
                <c:pt idx="65">
                  <c:v>12883</c:v>
                </c:pt>
                <c:pt idx="66">
                  <c:v>12970</c:v>
                </c:pt>
                <c:pt idx="67">
                  <c:v>12996.5</c:v>
                </c:pt>
                <c:pt idx="68">
                  <c:v>13007.5</c:v>
                </c:pt>
                <c:pt idx="69">
                  <c:v>13119</c:v>
                </c:pt>
                <c:pt idx="70">
                  <c:v>14781.5</c:v>
                </c:pt>
                <c:pt idx="71">
                  <c:v>14909.5</c:v>
                </c:pt>
                <c:pt idx="72">
                  <c:v>14988.5</c:v>
                </c:pt>
                <c:pt idx="73">
                  <c:v>15807</c:v>
                </c:pt>
                <c:pt idx="74">
                  <c:v>18548</c:v>
                </c:pt>
                <c:pt idx="75">
                  <c:v>18583</c:v>
                </c:pt>
                <c:pt idx="76">
                  <c:v>20456.5</c:v>
                </c:pt>
              </c:numCache>
            </c:numRef>
          </c:xVal>
          <c:yVal>
            <c:numRef>
              <c:f>'Active 1'!$U$21:$U$992</c:f>
              <c:numCache>
                <c:formatCode>General</c:formatCode>
                <c:ptCount val="972"/>
                <c:pt idx="24">
                  <c:v>3.4081999998306856E-2</c:v>
                </c:pt>
                <c:pt idx="33">
                  <c:v>6.7719999933615327E-3</c:v>
                </c:pt>
                <c:pt idx="70">
                  <c:v>-2.4488000002747867E-2</c:v>
                </c:pt>
                <c:pt idx="75">
                  <c:v>-3.7536000003456138E-2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41F5-4D9A-810C-102B36F114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15835432"/>
        <c:axId val="1"/>
        <c:extLst>
          <c:ext xmlns:c15="http://schemas.microsoft.com/office/drawing/2012/chart" uri="{02D57815-91ED-43cb-92C2-25804820EDAC}">
            <c15:filteredScatterSeries>
              <c15:ser>
                <c:idx val="8"/>
                <c:order val="8"/>
                <c:tx>
                  <c:strRef>
                    <c:extLst>
                      <c:ext uri="{02D57815-91ED-43cb-92C2-25804820EDAC}">
                        <c15:formulaRef>
                          <c15:sqref>'Active 1'!$W$1</c15:sqref>
                        </c15:formulaRef>
                      </c:ext>
                    </c:extLst>
                    <c:strCache>
                      <c:ptCount val="1"/>
                      <c:pt idx="0">
                        <c:v>Q. Fit</c:v>
                      </c:pt>
                    </c:strCache>
                  </c:strRef>
                </c:tx>
                <c:spPr>
                  <a:ln w="12700">
                    <a:solidFill>
                      <a:srgbClr val="0000FF"/>
                    </a:solidFill>
                    <a:prstDash val="solid"/>
                  </a:ln>
                </c:spPr>
                <c:marker>
                  <c:symbol val="none"/>
                </c:marker>
                <c:xVal>
                  <c:numRef>
                    <c:extLst>
                      <c:ext uri="{02D57815-91ED-43cb-92C2-25804820EDAC}">
                        <c15:formulaRef>
                          <c15:sqref>'Active 1'!$V$2:$V$132</c15:sqref>
                        </c15:formulaRef>
                      </c:ext>
                    </c:extLst>
                    <c:numCache>
                      <c:formatCode>General</c:formatCode>
                      <c:ptCount val="131"/>
                      <c:pt idx="0">
                        <c:v>0</c:v>
                      </c:pt>
                      <c:pt idx="1">
                        <c:v>1000</c:v>
                      </c:pt>
                      <c:pt idx="2">
                        <c:v>2000</c:v>
                      </c:pt>
                      <c:pt idx="3">
                        <c:v>3000</c:v>
                      </c:pt>
                      <c:pt idx="4">
                        <c:v>4000</c:v>
                      </c:pt>
                      <c:pt idx="5">
                        <c:v>5000</c:v>
                      </c:pt>
                      <c:pt idx="6">
                        <c:v>6000</c:v>
                      </c:pt>
                      <c:pt idx="7">
                        <c:v>7000</c:v>
                      </c:pt>
                      <c:pt idx="8">
                        <c:v>8000</c:v>
                      </c:pt>
                      <c:pt idx="9">
                        <c:v>9000</c:v>
                      </c:pt>
                      <c:pt idx="10">
                        <c:v>10000</c:v>
                      </c:pt>
                      <c:pt idx="11">
                        <c:v>11000</c:v>
                      </c:pt>
                      <c:pt idx="12">
                        <c:v>12000</c:v>
                      </c:pt>
                      <c:pt idx="13">
                        <c:v>13000</c:v>
                      </c:pt>
                      <c:pt idx="14">
                        <c:v>14000</c:v>
                      </c:pt>
                      <c:pt idx="15">
                        <c:v>15000</c:v>
                      </c:pt>
                      <c:pt idx="16">
                        <c:v>16000</c:v>
                      </c:pt>
                      <c:pt idx="17">
                        <c:v>17000</c:v>
                      </c:pt>
                      <c:pt idx="18">
                        <c:v>18000</c:v>
                      </c:pt>
                      <c:pt idx="19">
                        <c:v>19000</c:v>
                      </c:pt>
                      <c:pt idx="20">
                        <c:v>20000</c:v>
                      </c:pt>
                      <c:pt idx="21">
                        <c:v>21000</c:v>
                      </c:pt>
                      <c:pt idx="22">
                        <c:v>22000</c:v>
                      </c:pt>
                      <c:pt idx="23">
                        <c:v>23000</c:v>
                      </c:pt>
                      <c:pt idx="24">
                        <c:v>24000</c:v>
                      </c:pt>
                      <c:pt idx="25">
                        <c:v>25000</c:v>
                      </c:pt>
                      <c:pt idx="26">
                        <c:v>26000</c:v>
                      </c:pt>
                      <c:pt idx="27">
                        <c:v>27000</c:v>
                      </c:pt>
                      <c:pt idx="28">
                        <c:v>28000</c:v>
                      </c:pt>
                      <c:pt idx="29">
                        <c:v>29000</c:v>
                      </c:pt>
                      <c:pt idx="30">
                        <c:v>30000</c:v>
                      </c:pt>
                      <c:pt idx="31">
                        <c:v>31000</c:v>
                      </c:pt>
                      <c:pt idx="32">
                        <c:v>32000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'Active 1'!$W$2:$W$132</c15:sqref>
                        </c15:formulaRef>
                      </c:ext>
                    </c:extLst>
                    <c:numCache>
                      <c:formatCode>General</c:formatCode>
                      <c:ptCount val="131"/>
                      <c:pt idx="0">
                        <c:v>8.2142438522181699E-2</c:v>
                      </c:pt>
                      <c:pt idx="1">
                        <c:v>7.2078263567304235E-2</c:v>
                      </c:pt>
                      <c:pt idx="2">
                        <c:v>6.2508899208127203E-2</c:v>
                      </c:pt>
                      <c:pt idx="3">
                        <c:v>5.3434345444650602E-2</c:v>
                      </c:pt>
                      <c:pt idx="4">
                        <c:v>4.4854602276874447E-2</c:v>
                      </c:pt>
                      <c:pt idx="5">
                        <c:v>3.6769669704798717E-2</c:v>
                      </c:pt>
                      <c:pt idx="6">
                        <c:v>2.9179547728423422E-2</c:v>
                      </c:pt>
                      <c:pt idx="7">
                        <c:v>2.2084236347748563E-2</c:v>
                      </c:pt>
                      <c:pt idx="8">
                        <c:v>1.5483735562774152E-2</c:v>
                      </c:pt>
                      <c:pt idx="9">
                        <c:v>9.3780453735001629E-3</c:v>
                      </c:pt>
                      <c:pt idx="10">
                        <c:v>3.7671657799266088E-3</c:v>
                      </c:pt>
                      <c:pt idx="11">
                        <c:v>-1.3489032179465135E-3</c:v>
                      </c:pt>
                      <c:pt idx="12">
                        <c:v>-5.9701616201191937E-3</c:v>
                      </c:pt>
                      <c:pt idx="13">
                        <c:v>-1.0096609426591449E-2</c:v>
                      </c:pt>
                      <c:pt idx="14">
                        <c:v>-1.3728246637363259E-2</c:v>
                      </c:pt>
                      <c:pt idx="15">
                        <c:v>-1.6865073252434616E-2</c:v>
                      </c:pt>
                      <c:pt idx="16">
                        <c:v>-1.9507089271805556E-2</c:v>
                      </c:pt>
                      <c:pt idx="17">
                        <c:v>-2.165429469547607E-2</c:v>
                      </c:pt>
                      <c:pt idx="18">
                        <c:v>-2.3306689523446139E-2</c:v>
                      </c:pt>
                      <c:pt idx="19">
                        <c:v>-2.4464273755715776E-2</c:v>
                      </c:pt>
                      <c:pt idx="20">
                        <c:v>-2.5127047392284982E-2</c:v>
                      </c:pt>
                      <c:pt idx="21">
                        <c:v>-2.5295010433153756E-2</c:v>
                      </c:pt>
                      <c:pt idx="22">
                        <c:v>-2.4968162878322098E-2</c:v>
                      </c:pt>
                      <c:pt idx="23">
                        <c:v>-2.414650472778998E-2</c:v>
                      </c:pt>
                      <c:pt idx="24">
                        <c:v>-2.2830035981557445E-2</c:v>
                      </c:pt>
                      <c:pt idx="25">
                        <c:v>-2.1018756639624464E-2</c:v>
                      </c:pt>
                      <c:pt idx="26">
                        <c:v>-1.8712666701991093E-2</c:v>
                      </c:pt>
                      <c:pt idx="27">
                        <c:v>-1.5911766168657221E-2</c:v>
                      </c:pt>
                      <c:pt idx="28">
                        <c:v>-1.2616055039622959E-2</c:v>
                      </c:pt>
                      <c:pt idx="29">
                        <c:v>-8.8255333148882231E-3</c:v>
                      </c:pt>
                      <c:pt idx="30">
                        <c:v>-4.5402009944530697E-3</c:v>
                      </c:pt>
                      <c:pt idx="31">
                        <c:v>2.3994192168250161E-4</c:v>
                      </c:pt>
                      <c:pt idx="32">
                        <c:v>5.5148954335185463E-3</c:v>
                      </c:pt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8-41F5-4D9A-810C-102B36F1140C}"/>
                  </c:ext>
                </c:extLst>
              </c15:ser>
            </c15:filteredScatterSeries>
          </c:ext>
        </c:extLst>
      </c:scatterChart>
      <c:valAx>
        <c:axId val="1215835432"/>
        <c:scaling>
          <c:orientation val="minMax"/>
        </c:scaling>
        <c:delete val="0"/>
        <c:axPos val="b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90327937696312544"/>
              <c:y val="0.8777442631583277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2.2950819672131147E-2"/>
              <c:y val="0.376176206814273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15835432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1.8032786885245903E-2"/>
          <c:y val="0.92790100297023992"/>
          <c:w val="0.88360724581558447"/>
          <c:h val="6.269592476489027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HH UMa - O-C Diagr.</a:t>
            </a:r>
          </a:p>
        </c:rich>
      </c:tx>
      <c:layout>
        <c:manualLayout>
          <c:xMode val="edge"/>
          <c:yMode val="edge"/>
          <c:x val="0.36333878887070375"/>
          <c:y val="3.12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733708967165793"/>
          <c:y val="0.15713910761154853"/>
          <c:w val="0.84028970660059321"/>
          <c:h val="0.61786089238845143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1'!$F$21:$F$920</c:f>
              <c:numCache>
                <c:formatCode>General</c:formatCode>
                <c:ptCount val="900"/>
                <c:pt idx="0">
                  <c:v>-12536.5</c:v>
                </c:pt>
                <c:pt idx="1">
                  <c:v>-12287</c:v>
                </c:pt>
                <c:pt idx="2">
                  <c:v>-11670.5</c:v>
                </c:pt>
                <c:pt idx="3">
                  <c:v>-11609.5</c:v>
                </c:pt>
                <c:pt idx="4">
                  <c:v>-10811</c:v>
                </c:pt>
                <c:pt idx="5">
                  <c:v>-10686.5</c:v>
                </c:pt>
                <c:pt idx="6">
                  <c:v>-10119</c:v>
                </c:pt>
                <c:pt idx="7">
                  <c:v>-10119</c:v>
                </c:pt>
                <c:pt idx="8">
                  <c:v>-10118.5</c:v>
                </c:pt>
                <c:pt idx="9">
                  <c:v>-617.5</c:v>
                </c:pt>
                <c:pt idx="10">
                  <c:v>-615</c:v>
                </c:pt>
                <c:pt idx="11">
                  <c:v>-614.5</c:v>
                </c:pt>
                <c:pt idx="12">
                  <c:v>-601.5</c:v>
                </c:pt>
                <c:pt idx="13">
                  <c:v>-601</c:v>
                </c:pt>
                <c:pt idx="14">
                  <c:v>0</c:v>
                </c:pt>
                <c:pt idx="15">
                  <c:v>195</c:v>
                </c:pt>
                <c:pt idx="16">
                  <c:v>219</c:v>
                </c:pt>
                <c:pt idx="17">
                  <c:v>221.5</c:v>
                </c:pt>
                <c:pt idx="18">
                  <c:v>222</c:v>
                </c:pt>
                <c:pt idx="19">
                  <c:v>248</c:v>
                </c:pt>
                <c:pt idx="20">
                  <c:v>248</c:v>
                </c:pt>
                <c:pt idx="21">
                  <c:v>248.5</c:v>
                </c:pt>
                <c:pt idx="22">
                  <c:v>253.5</c:v>
                </c:pt>
                <c:pt idx="23">
                  <c:v>410.5</c:v>
                </c:pt>
                <c:pt idx="24">
                  <c:v>2241.5</c:v>
                </c:pt>
                <c:pt idx="25">
                  <c:v>2426.5</c:v>
                </c:pt>
                <c:pt idx="26">
                  <c:v>2976.5</c:v>
                </c:pt>
                <c:pt idx="27">
                  <c:v>3286.5</c:v>
                </c:pt>
                <c:pt idx="28">
                  <c:v>3956.5</c:v>
                </c:pt>
                <c:pt idx="29">
                  <c:v>4843.5</c:v>
                </c:pt>
                <c:pt idx="30">
                  <c:v>4858.5</c:v>
                </c:pt>
                <c:pt idx="31">
                  <c:v>5145.5</c:v>
                </c:pt>
                <c:pt idx="32">
                  <c:v>5146</c:v>
                </c:pt>
                <c:pt idx="33">
                  <c:v>5909</c:v>
                </c:pt>
                <c:pt idx="34">
                  <c:v>5947.5</c:v>
                </c:pt>
                <c:pt idx="35">
                  <c:v>5974</c:v>
                </c:pt>
                <c:pt idx="36">
                  <c:v>5998</c:v>
                </c:pt>
                <c:pt idx="37">
                  <c:v>6052</c:v>
                </c:pt>
                <c:pt idx="38">
                  <c:v>6157.5</c:v>
                </c:pt>
                <c:pt idx="39">
                  <c:v>6184</c:v>
                </c:pt>
                <c:pt idx="40">
                  <c:v>6211</c:v>
                </c:pt>
                <c:pt idx="41">
                  <c:v>7116.5</c:v>
                </c:pt>
                <c:pt idx="42">
                  <c:v>8213.5</c:v>
                </c:pt>
                <c:pt idx="43">
                  <c:v>8809</c:v>
                </c:pt>
                <c:pt idx="44">
                  <c:v>9866</c:v>
                </c:pt>
                <c:pt idx="45">
                  <c:v>10005.5</c:v>
                </c:pt>
                <c:pt idx="46">
                  <c:v>10128.5</c:v>
                </c:pt>
                <c:pt idx="47">
                  <c:v>10691</c:v>
                </c:pt>
                <c:pt idx="48">
                  <c:v>10800</c:v>
                </c:pt>
                <c:pt idx="49">
                  <c:v>10805</c:v>
                </c:pt>
                <c:pt idx="50">
                  <c:v>10805.5</c:v>
                </c:pt>
                <c:pt idx="51">
                  <c:v>10826.5</c:v>
                </c:pt>
                <c:pt idx="52">
                  <c:v>10831.5</c:v>
                </c:pt>
                <c:pt idx="53">
                  <c:v>10832</c:v>
                </c:pt>
                <c:pt idx="54">
                  <c:v>10834.5</c:v>
                </c:pt>
                <c:pt idx="55">
                  <c:v>10850.5</c:v>
                </c:pt>
                <c:pt idx="56">
                  <c:v>10861</c:v>
                </c:pt>
                <c:pt idx="57">
                  <c:v>10861.5</c:v>
                </c:pt>
                <c:pt idx="58">
                  <c:v>10999.5</c:v>
                </c:pt>
                <c:pt idx="59">
                  <c:v>11001.5</c:v>
                </c:pt>
                <c:pt idx="60">
                  <c:v>11020.5</c:v>
                </c:pt>
                <c:pt idx="61">
                  <c:v>11775.5</c:v>
                </c:pt>
                <c:pt idx="62">
                  <c:v>12046</c:v>
                </c:pt>
                <c:pt idx="63">
                  <c:v>12587</c:v>
                </c:pt>
                <c:pt idx="64">
                  <c:v>12636</c:v>
                </c:pt>
                <c:pt idx="65">
                  <c:v>12883</c:v>
                </c:pt>
                <c:pt idx="66">
                  <c:v>12970</c:v>
                </c:pt>
                <c:pt idx="67">
                  <c:v>12996.5</c:v>
                </c:pt>
                <c:pt idx="68">
                  <c:v>13007.5</c:v>
                </c:pt>
                <c:pt idx="69">
                  <c:v>13119</c:v>
                </c:pt>
                <c:pt idx="70">
                  <c:v>14781.5</c:v>
                </c:pt>
                <c:pt idx="71">
                  <c:v>14909.5</c:v>
                </c:pt>
                <c:pt idx="72">
                  <c:v>14988.5</c:v>
                </c:pt>
                <c:pt idx="73">
                  <c:v>15807</c:v>
                </c:pt>
                <c:pt idx="74">
                  <c:v>18548</c:v>
                </c:pt>
                <c:pt idx="75">
                  <c:v>18583</c:v>
                </c:pt>
                <c:pt idx="76">
                  <c:v>20456.5</c:v>
                </c:pt>
              </c:numCache>
            </c:numRef>
          </c:xVal>
          <c:yVal>
            <c:numRef>
              <c:f>'Active 1'!$H$21:$H$920</c:f>
              <c:numCache>
                <c:formatCode>General</c:formatCode>
                <c:ptCount val="900"/>
                <c:pt idx="0">
                  <c:v>4.1287999993073754E-2</c:v>
                </c:pt>
                <c:pt idx="1">
                  <c:v>7.8373999996983912E-2</c:v>
                </c:pt>
                <c:pt idx="2">
                  <c:v>4.521599999134196E-2</c:v>
                </c:pt>
                <c:pt idx="3">
                  <c:v>6.7533999994338956E-2</c:v>
                </c:pt>
                <c:pt idx="4">
                  <c:v>3.9751999996951781E-2</c:v>
                </c:pt>
                <c:pt idx="5">
                  <c:v>4.9127999998745508E-2</c:v>
                </c:pt>
                <c:pt idx="6">
                  <c:v>5.9797999994771089E-2</c:v>
                </c:pt>
                <c:pt idx="7">
                  <c:v>7.4117999996815342E-2</c:v>
                </c:pt>
                <c:pt idx="8">
                  <c:v>4.9812000004749279E-2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074-4943-A78F-4DED083AC29C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1'!$F$21:$F$920</c:f>
              <c:numCache>
                <c:formatCode>General</c:formatCode>
                <c:ptCount val="900"/>
                <c:pt idx="0">
                  <c:v>-12536.5</c:v>
                </c:pt>
                <c:pt idx="1">
                  <c:v>-12287</c:v>
                </c:pt>
                <c:pt idx="2">
                  <c:v>-11670.5</c:v>
                </c:pt>
                <c:pt idx="3">
                  <c:v>-11609.5</c:v>
                </c:pt>
                <c:pt idx="4">
                  <c:v>-10811</c:v>
                </c:pt>
                <c:pt idx="5">
                  <c:v>-10686.5</c:v>
                </c:pt>
                <c:pt idx="6">
                  <c:v>-10119</c:v>
                </c:pt>
                <c:pt idx="7">
                  <c:v>-10119</c:v>
                </c:pt>
                <c:pt idx="8">
                  <c:v>-10118.5</c:v>
                </c:pt>
                <c:pt idx="9">
                  <c:v>-617.5</c:v>
                </c:pt>
                <c:pt idx="10">
                  <c:v>-615</c:v>
                </c:pt>
                <c:pt idx="11">
                  <c:v>-614.5</c:v>
                </c:pt>
                <c:pt idx="12">
                  <c:v>-601.5</c:v>
                </c:pt>
                <c:pt idx="13">
                  <c:v>-601</c:v>
                </c:pt>
                <c:pt idx="14">
                  <c:v>0</c:v>
                </c:pt>
                <c:pt idx="15">
                  <c:v>195</c:v>
                </c:pt>
                <c:pt idx="16">
                  <c:v>219</c:v>
                </c:pt>
                <c:pt idx="17">
                  <c:v>221.5</c:v>
                </c:pt>
                <c:pt idx="18">
                  <c:v>222</c:v>
                </c:pt>
                <c:pt idx="19">
                  <c:v>248</c:v>
                </c:pt>
                <c:pt idx="20">
                  <c:v>248</c:v>
                </c:pt>
                <c:pt idx="21">
                  <c:v>248.5</c:v>
                </c:pt>
                <c:pt idx="22">
                  <c:v>253.5</c:v>
                </c:pt>
                <c:pt idx="23">
                  <c:v>410.5</c:v>
                </c:pt>
                <c:pt idx="24">
                  <c:v>2241.5</c:v>
                </c:pt>
                <c:pt idx="25">
                  <c:v>2426.5</c:v>
                </c:pt>
                <c:pt idx="26">
                  <c:v>2976.5</c:v>
                </c:pt>
                <c:pt idx="27">
                  <c:v>3286.5</c:v>
                </c:pt>
                <c:pt idx="28">
                  <c:v>3956.5</c:v>
                </c:pt>
                <c:pt idx="29">
                  <c:v>4843.5</c:v>
                </c:pt>
                <c:pt idx="30">
                  <c:v>4858.5</c:v>
                </c:pt>
                <c:pt idx="31">
                  <c:v>5145.5</c:v>
                </c:pt>
                <c:pt idx="32">
                  <c:v>5146</c:v>
                </c:pt>
                <c:pt idx="33">
                  <c:v>5909</c:v>
                </c:pt>
                <c:pt idx="34">
                  <c:v>5947.5</c:v>
                </c:pt>
                <c:pt idx="35">
                  <c:v>5974</c:v>
                </c:pt>
                <c:pt idx="36">
                  <c:v>5998</c:v>
                </c:pt>
                <c:pt idx="37">
                  <c:v>6052</c:v>
                </c:pt>
                <c:pt idx="38">
                  <c:v>6157.5</c:v>
                </c:pt>
                <c:pt idx="39">
                  <c:v>6184</c:v>
                </c:pt>
                <c:pt idx="40">
                  <c:v>6211</c:v>
                </c:pt>
                <c:pt idx="41">
                  <c:v>7116.5</c:v>
                </c:pt>
                <c:pt idx="42">
                  <c:v>8213.5</c:v>
                </c:pt>
                <c:pt idx="43">
                  <c:v>8809</c:v>
                </c:pt>
                <c:pt idx="44">
                  <c:v>9866</c:v>
                </c:pt>
                <c:pt idx="45">
                  <c:v>10005.5</c:v>
                </c:pt>
                <c:pt idx="46">
                  <c:v>10128.5</c:v>
                </c:pt>
                <c:pt idx="47">
                  <c:v>10691</c:v>
                </c:pt>
                <c:pt idx="48">
                  <c:v>10800</c:v>
                </c:pt>
                <c:pt idx="49">
                  <c:v>10805</c:v>
                </c:pt>
                <c:pt idx="50">
                  <c:v>10805.5</c:v>
                </c:pt>
                <c:pt idx="51">
                  <c:v>10826.5</c:v>
                </c:pt>
                <c:pt idx="52">
                  <c:v>10831.5</c:v>
                </c:pt>
                <c:pt idx="53">
                  <c:v>10832</c:v>
                </c:pt>
                <c:pt idx="54">
                  <c:v>10834.5</c:v>
                </c:pt>
                <c:pt idx="55">
                  <c:v>10850.5</c:v>
                </c:pt>
                <c:pt idx="56">
                  <c:v>10861</c:v>
                </c:pt>
                <c:pt idx="57">
                  <c:v>10861.5</c:v>
                </c:pt>
                <c:pt idx="58">
                  <c:v>10999.5</c:v>
                </c:pt>
                <c:pt idx="59">
                  <c:v>11001.5</c:v>
                </c:pt>
                <c:pt idx="60">
                  <c:v>11020.5</c:v>
                </c:pt>
                <c:pt idx="61">
                  <c:v>11775.5</c:v>
                </c:pt>
                <c:pt idx="62">
                  <c:v>12046</c:v>
                </c:pt>
                <c:pt idx="63">
                  <c:v>12587</c:v>
                </c:pt>
                <c:pt idx="64">
                  <c:v>12636</c:v>
                </c:pt>
                <c:pt idx="65">
                  <c:v>12883</c:v>
                </c:pt>
                <c:pt idx="66">
                  <c:v>12970</c:v>
                </c:pt>
                <c:pt idx="67">
                  <c:v>12996.5</c:v>
                </c:pt>
                <c:pt idx="68">
                  <c:v>13007.5</c:v>
                </c:pt>
                <c:pt idx="69">
                  <c:v>13119</c:v>
                </c:pt>
                <c:pt idx="70">
                  <c:v>14781.5</c:v>
                </c:pt>
                <c:pt idx="71">
                  <c:v>14909.5</c:v>
                </c:pt>
                <c:pt idx="72">
                  <c:v>14988.5</c:v>
                </c:pt>
                <c:pt idx="73">
                  <c:v>15807</c:v>
                </c:pt>
                <c:pt idx="74">
                  <c:v>18548</c:v>
                </c:pt>
                <c:pt idx="75">
                  <c:v>18583</c:v>
                </c:pt>
                <c:pt idx="76">
                  <c:v>20456.5</c:v>
                </c:pt>
              </c:numCache>
            </c:numRef>
          </c:xVal>
          <c:yVal>
            <c:numRef>
              <c:f>'Active 1'!$I$21:$I$920</c:f>
              <c:numCache>
                <c:formatCode>General</c:formatCode>
                <c:ptCount val="900"/>
                <c:pt idx="27">
                  <c:v>6.7141999999876134E-2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074-4943-A78F-4DED083AC29C}"/>
            </c:ext>
          </c:extLst>
        </c:ser>
        <c:ser>
          <c:idx val="2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'Active 1'!$F$21:$F$920</c:f>
              <c:numCache>
                <c:formatCode>General</c:formatCode>
                <c:ptCount val="900"/>
                <c:pt idx="0">
                  <c:v>-12536.5</c:v>
                </c:pt>
                <c:pt idx="1">
                  <c:v>-12287</c:v>
                </c:pt>
                <c:pt idx="2">
                  <c:v>-11670.5</c:v>
                </c:pt>
                <c:pt idx="3">
                  <c:v>-11609.5</c:v>
                </c:pt>
                <c:pt idx="4">
                  <c:v>-10811</c:v>
                </c:pt>
                <c:pt idx="5">
                  <c:v>-10686.5</c:v>
                </c:pt>
                <c:pt idx="6">
                  <c:v>-10119</c:v>
                </c:pt>
                <c:pt idx="7">
                  <c:v>-10119</c:v>
                </c:pt>
                <c:pt idx="8">
                  <c:v>-10118.5</c:v>
                </c:pt>
                <c:pt idx="9">
                  <c:v>-617.5</c:v>
                </c:pt>
                <c:pt idx="10">
                  <c:v>-615</c:v>
                </c:pt>
                <c:pt idx="11">
                  <c:v>-614.5</c:v>
                </c:pt>
                <c:pt idx="12">
                  <c:v>-601.5</c:v>
                </c:pt>
                <c:pt idx="13">
                  <c:v>-601</c:v>
                </c:pt>
                <c:pt idx="14">
                  <c:v>0</c:v>
                </c:pt>
                <c:pt idx="15">
                  <c:v>195</c:v>
                </c:pt>
                <c:pt idx="16">
                  <c:v>219</c:v>
                </c:pt>
                <c:pt idx="17">
                  <c:v>221.5</c:v>
                </c:pt>
                <c:pt idx="18">
                  <c:v>222</c:v>
                </c:pt>
                <c:pt idx="19">
                  <c:v>248</c:v>
                </c:pt>
                <c:pt idx="20">
                  <c:v>248</c:v>
                </c:pt>
                <c:pt idx="21">
                  <c:v>248.5</c:v>
                </c:pt>
                <c:pt idx="22">
                  <c:v>253.5</c:v>
                </c:pt>
                <c:pt idx="23">
                  <c:v>410.5</c:v>
                </c:pt>
                <c:pt idx="24">
                  <c:v>2241.5</c:v>
                </c:pt>
                <c:pt idx="25">
                  <c:v>2426.5</c:v>
                </c:pt>
                <c:pt idx="26">
                  <c:v>2976.5</c:v>
                </c:pt>
                <c:pt idx="27">
                  <c:v>3286.5</c:v>
                </c:pt>
                <c:pt idx="28">
                  <c:v>3956.5</c:v>
                </c:pt>
                <c:pt idx="29">
                  <c:v>4843.5</c:v>
                </c:pt>
                <c:pt idx="30">
                  <c:v>4858.5</c:v>
                </c:pt>
                <c:pt idx="31">
                  <c:v>5145.5</c:v>
                </c:pt>
                <c:pt idx="32">
                  <c:v>5146</c:v>
                </c:pt>
                <c:pt idx="33">
                  <c:v>5909</c:v>
                </c:pt>
                <c:pt idx="34">
                  <c:v>5947.5</c:v>
                </c:pt>
                <c:pt idx="35">
                  <c:v>5974</c:v>
                </c:pt>
                <c:pt idx="36">
                  <c:v>5998</c:v>
                </c:pt>
                <c:pt idx="37">
                  <c:v>6052</c:v>
                </c:pt>
                <c:pt idx="38">
                  <c:v>6157.5</c:v>
                </c:pt>
                <c:pt idx="39">
                  <c:v>6184</c:v>
                </c:pt>
                <c:pt idx="40">
                  <c:v>6211</c:v>
                </c:pt>
                <c:pt idx="41">
                  <c:v>7116.5</c:v>
                </c:pt>
                <c:pt idx="42">
                  <c:v>8213.5</c:v>
                </c:pt>
                <c:pt idx="43">
                  <c:v>8809</c:v>
                </c:pt>
                <c:pt idx="44">
                  <c:v>9866</c:v>
                </c:pt>
                <c:pt idx="45">
                  <c:v>10005.5</c:v>
                </c:pt>
                <c:pt idx="46">
                  <c:v>10128.5</c:v>
                </c:pt>
                <c:pt idx="47">
                  <c:v>10691</c:v>
                </c:pt>
                <c:pt idx="48">
                  <c:v>10800</c:v>
                </c:pt>
                <c:pt idx="49">
                  <c:v>10805</c:v>
                </c:pt>
                <c:pt idx="50">
                  <c:v>10805.5</c:v>
                </c:pt>
                <c:pt idx="51">
                  <c:v>10826.5</c:v>
                </c:pt>
                <c:pt idx="52">
                  <c:v>10831.5</c:v>
                </c:pt>
                <c:pt idx="53">
                  <c:v>10832</c:v>
                </c:pt>
                <c:pt idx="54">
                  <c:v>10834.5</c:v>
                </c:pt>
                <c:pt idx="55">
                  <c:v>10850.5</c:v>
                </c:pt>
                <c:pt idx="56">
                  <c:v>10861</c:v>
                </c:pt>
                <c:pt idx="57">
                  <c:v>10861.5</c:v>
                </c:pt>
                <c:pt idx="58">
                  <c:v>10999.5</c:v>
                </c:pt>
                <c:pt idx="59">
                  <c:v>11001.5</c:v>
                </c:pt>
                <c:pt idx="60">
                  <c:v>11020.5</c:v>
                </c:pt>
                <c:pt idx="61">
                  <c:v>11775.5</c:v>
                </c:pt>
                <c:pt idx="62">
                  <c:v>12046</c:v>
                </c:pt>
                <c:pt idx="63">
                  <c:v>12587</c:v>
                </c:pt>
                <c:pt idx="64">
                  <c:v>12636</c:v>
                </c:pt>
                <c:pt idx="65">
                  <c:v>12883</c:v>
                </c:pt>
                <c:pt idx="66">
                  <c:v>12970</c:v>
                </c:pt>
                <c:pt idx="67">
                  <c:v>12996.5</c:v>
                </c:pt>
                <c:pt idx="68">
                  <c:v>13007.5</c:v>
                </c:pt>
                <c:pt idx="69">
                  <c:v>13119</c:v>
                </c:pt>
                <c:pt idx="70">
                  <c:v>14781.5</c:v>
                </c:pt>
                <c:pt idx="71">
                  <c:v>14909.5</c:v>
                </c:pt>
                <c:pt idx="72">
                  <c:v>14988.5</c:v>
                </c:pt>
                <c:pt idx="73">
                  <c:v>15807</c:v>
                </c:pt>
                <c:pt idx="74">
                  <c:v>18548</c:v>
                </c:pt>
                <c:pt idx="75">
                  <c:v>18583</c:v>
                </c:pt>
                <c:pt idx="76">
                  <c:v>20456.5</c:v>
                </c:pt>
              </c:numCache>
            </c:numRef>
          </c:xVal>
          <c:yVal>
            <c:numRef>
              <c:f>'Active 1'!$J$21:$J$920</c:f>
              <c:numCache>
                <c:formatCode>General</c:formatCode>
                <c:ptCount val="900"/>
                <c:pt idx="34">
                  <c:v>6.4529999996011611E-2</c:v>
                </c:pt>
                <c:pt idx="35">
                  <c:v>6.4291999995475635E-2</c:v>
                </c:pt>
                <c:pt idx="36">
                  <c:v>6.5083999994385522E-2</c:v>
                </c:pt>
                <c:pt idx="40">
                  <c:v>6.7788000000291504E-2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074-4943-A78F-4DED083AC29C}"/>
            </c:ext>
          </c:extLst>
        </c:ser>
        <c:ser>
          <c:idx val="3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1'!$F$21:$F$920</c:f>
              <c:numCache>
                <c:formatCode>General</c:formatCode>
                <c:ptCount val="900"/>
                <c:pt idx="0">
                  <c:v>-12536.5</c:v>
                </c:pt>
                <c:pt idx="1">
                  <c:v>-12287</c:v>
                </c:pt>
                <c:pt idx="2">
                  <c:v>-11670.5</c:v>
                </c:pt>
                <c:pt idx="3">
                  <c:v>-11609.5</c:v>
                </c:pt>
                <c:pt idx="4">
                  <c:v>-10811</c:v>
                </c:pt>
                <c:pt idx="5">
                  <c:v>-10686.5</c:v>
                </c:pt>
                <c:pt idx="6">
                  <c:v>-10119</c:v>
                </c:pt>
                <c:pt idx="7">
                  <c:v>-10119</c:v>
                </c:pt>
                <c:pt idx="8">
                  <c:v>-10118.5</c:v>
                </c:pt>
                <c:pt idx="9">
                  <c:v>-617.5</c:v>
                </c:pt>
                <c:pt idx="10">
                  <c:v>-615</c:v>
                </c:pt>
                <c:pt idx="11">
                  <c:v>-614.5</c:v>
                </c:pt>
                <c:pt idx="12">
                  <c:v>-601.5</c:v>
                </c:pt>
                <c:pt idx="13">
                  <c:v>-601</c:v>
                </c:pt>
                <c:pt idx="14">
                  <c:v>0</c:v>
                </c:pt>
                <c:pt idx="15">
                  <c:v>195</c:v>
                </c:pt>
                <c:pt idx="16">
                  <c:v>219</c:v>
                </c:pt>
                <c:pt idx="17">
                  <c:v>221.5</c:v>
                </c:pt>
                <c:pt idx="18">
                  <c:v>222</c:v>
                </c:pt>
                <c:pt idx="19">
                  <c:v>248</c:v>
                </c:pt>
                <c:pt idx="20">
                  <c:v>248</c:v>
                </c:pt>
                <c:pt idx="21">
                  <c:v>248.5</c:v>
                </c:pt>
                <c:pt idx="22">
                  <c:v>253.5</c:v>
                </c:pt>
                <c:pt idx="23">
                  <c:v>410.5</c:v>
                </c:pt>
                <c:pt idx="24">
                  <c:v>2241.5</c:v>
                </c:pt>
                <c:pt idx="25">
                  <c:v>2426.5</c:v>
                </c:pt>
                <c:pt idx="26">
                  <c:v>2976.5</c:v>
                </c:pt>
                <c:pt idx="27">
                  <c:v>3286.5</c:v>
                </c:pt>
                <c:pt idx="28">
                  <c:v>3956.5</c:v>
                </c:pt>
                <c:pt idx="29">
                  <c:v>4843.5</c:v>
                </c:pt>
                <c:pt idx="30">
                  <c:v>4858.5</c:v>
                </c:pt>
                <c:pt idx="31">
                  <c:v>5145.5</c:v>
                </c:pt>
                <c:pt idx="32">
                  <c:v>5146</c:v>
                </c:pt>
                <c:pt idx="33">
                  <c:v>5909</c:v>
                </c:pt>
                <c:pt idx="34">
                  <c:v>5947.5</c:v>
                </c:pt>
                <c:pt idx="35">
                  <c:v>5974</c:v>
                </c:pt>
                <c:pt idx="36">
                  <c:v>5998</c:v>
                </c:pt>
                <c:pt idx="37">
                  <c:v>6052</c:v>
                </c:pt>
                <c:pt idx="38">
                  <c:v>6157.5</c:v>
                </c:pt>
                <c:pt idx="39">
                  <c:v>6184</c:v>
                </c:pt>
                <c:pt idx="40">
                  <c:v>6211</c:v>
                </c:pt>
                <c:pt idx="41">
                  <c:v>7116.5</c:v>
                </c:pt>
                <c:pt idx="42">
                  <c:v>8213.5</c:v>
                </c:pt>
                <c:pt idx="43">
                  <c:v>8809</c:v>
                </c:pt>
                <c:pt idx="44">
                  <c:v>9866</c:v>
                </c:pt>
                <c:pt idx="45">
                  <c:v>10005.5</c:v>
                </c:pt>
                <c:pt idx="46">
                  <c:v>10128.5</c:v>
                </c:pt>
                <c:pt idx="47">
                  <c:v>10691</c:v>
                </c:pt>
                <c:pt idx="48">
                  <c:v>10800</c:v>
                </c:pt>
                <c:pt idx="49">
                  <c:v>10805</c:v>
                </c:pt>
                <c:pt idx="50">
                  <c:v>10805.5</c:v>
                </c:pt>
                <c:pt idx="51">
                  <c:v>10826.5</c:v>
                </c:pt>
                <c:pt idx="52">
                  <c:v>10831.5</c:v>
                </c:pt>
                <c:pt idx="53">
                  <c:v>10832</c:v>
                </c:pt>
                <c:pt idx="54">
                  <c:v>10834.5</c:v>
                </c:pt>
                <c:pt idx="55">
                  <c:v>10850.5</c:v>
                </c:pt>
                <c:pt idx="56">
                  <c:v>10861</c:v>
                </c:pt>
                <c:pt idx="57">
                  <c:v>10861.5</c:v>
                </c:pt>
                <c:pt idx="58">
                  <c:v>10999.5</c:v>
                </c:pt>
                <c:pt idx="59">
                  <c:v>11001.5</c:v>
                </c:pt>
                <c:pt idx="60">
                  <c:v>11020.5</c:v>
                </c:pt>
                <c:pt idx="61">
                  <c:v>11775.5</c:v>
                </c:pt>
                <c:pt idx="62">
                  <c:v>12046</c:v>
                </c:pt>
                <c:pt idx="63">
                  <c:v>12587</c:v>
                </c:pt>
                <c:pt idx="64">
                  <c:v>12636</c:v>
                </c:pt>
                <c:pt idx="65">
                  <c:v>12883</c:v>
                </c:pt>
                <c:pt idx="66">
                  <c:v>12970</c:v>
                </c:pt>
                <c:pt idx="67">
                  <c:v>12996.5</c:v>
                </c:pt>
                <c:pt idx="68">
                  <c:v>13007.5</c:v>
                </c:pt>
                <c:pt idx="69">
                  <c:v>13119</c:v>
                </c:pt>
                <c:pt idx="70">
                  <c:v>14781.5</c:v>
                </c:pt>
                <c:pt idx="71">
                  <c:v>14909.5</c:v>
                </c:pt>
                <c:pt idx="72">
                  <c:v>14988.5</c:v>
                </c:pt>
                <c:pt idx="73">
                  <c:v>15807</c:v>
                </c:pt>
                <c:pt idx="74">
                  <c:v>18548</c:v>
                </c:pt>
                <c:pt idx="75">
                  <c:v>18583</c:v>
                </c:pt>
                <c:pt idx="76">
                  <c:v>20456.5</c:v>
                </c:pt>
              </c:numCache>
            </c:numRef>
          </c:xVal>
          <c:yVal>
            <c:numRef>
              <c:f>'Active 1'!$K$21:$K$920</c:f>
              <c:numCache>
                <c:formatCode>General</c:formatCode>
                <c:ptCount val="900"/>
                <c:pt idx="9">
                  <c:v>6.8009999995410908E-2</c:v>
                </c:pt>
                <c:pt idx="10">
                  <c:v>6.8980000003648456E-2</c:v>
                </c:pt>
                <c:pt idx="11">
                  <c:v>7.0833999998285435E-2</c:v>
                </c:pt>
                <c:pt idx="12">
                  <c:v>6.9237999996403232E-2</c:v>
                </c:pt>
                <c:pt idx="13">
                  <c:v>6.5591999999014661E-2</c:v>
                </c:pt>
                <c:pt idx="14">
                  <c:v>7.8042000117420685E-2</c:v>
                </c:pt>
                <c:pt idx="15">
                  <c:v>7.0560000000114087E-2</c:v>
                </c:pt>
                <c:pt idx="16">
                  <c:v>6.6451999991841149E-2</c:v>
                </c:pt>
                <c:pt idx="17">
                  <c:v>6.8321999999170657E-2</c:v>
                </c:pt>
                <c:pt idx="18">
                  <c:v>6.7775999996229075E-2</c:v>
                </c:pt>
                <c:pt idx="19">
                  <c:v>6.7683999994187616E-2</c:v>
                </c:pt>
                <c:pt idx="20">
                  <c:v>6.7783999998937361E-2</c:v>
                </c:pt>
                <c:pt idx="21">
                  <c:v>7.0837999999639578E-2</c:v>
                </c:pt>
                <c:pt idx="22">
                  <c:v>7.0177999994484708E-2</c:v>
                </c:pt>
                <c:pt idx="23">
                  <c:v>6.9633999999496154E-2</c:v>
                </c:pt>
                <c:pt idx="25">
                  <c:v>6.4361999997345265E-2</c:v>
                </c:pt>
                <c:pt idx="26">
                  <c:v>6.3036735205969308E-2</c:v>
                </c:pt>
                <c:pt idx="28">
                  <c:v>6.3301999995019287E-2</c:v>
                </c:pt>
                <c:pt idx="29">
                  <c:v>6.3697999998112209E-2</c:v>
                </c:pt>
                <c:pt idx="30">
                  <c:v>6.2718000001041219E-2</c:v>
                </c:pt>
                <c:pt idx="31">
                  <c:v>6.7014000000199303E-2</c:v>
                </c:pt>
                <c:pt idx="32">
                  <c:v>6.3167999993311241E-2</c:v>
                </c:pt>
                <c:pt idx="37">
                  <c:v>6.2515999998140614E-2</c:v>
                </c:pt>
                <c:pt idx="38">
                  <c:v>6.4409999999043066E-2</c:v>
                </c:pt>
                <c:pt idx="39">
                  <c:v>6.6072000001440756E-2</c:v>
                </c:pt>
                <c:pt idx="41">
                  <c:v>6.7181999991589691E-2</c:v>
                </c:pt>
                <c:pt idx="42">
                  <c:v>6.6458000001148321E-2</c:v>
                </c:pt>
                <c:pt idx="43">
                  <c:v>6.8657002666441258E-2</c:v>
                </c:pt>
                <c:pt idx="44">
                  <c:v>7.0927999993728008E-2</c:v>
                </c:pt>
                <c:pt idx="45">
                  <c:v>7.1193999996467028E-2</c:v>
                </c:pt>
                <c:pt idx="46">
                  <c:v>7.3677999993378762E-2</c:v>
                </c:pt>
                <c:pt idx="47">
                  <c:v>7.5727999996161088E-2</c:v>
                </c:pt>
                <c:pt idx="48">
                  <c:v>7.579999999870779E-2</c:v>
                </c:pt>
                <c:pt idx="49">
                  <c:v>7.5140000000828877E-2</c:v>
                </c:pt>
                <c:pt idx="50">
                  <c:v>7.4193999993440229E-2</c:v>
                </c:pt>
                <c:pt idx="51">
                  <c:v>7.26619999986724E-2</c:v>
                </c:pt>
                <c:pt idx="52">
                  <c:v>7.4401999998372048E-2</c:v>
                </c:pt>
                <c:pt idx="53">
                  <c:v>7.4756000001798384E-2</c:v>
                </c:pt>
                <c:pt idx="54">
                  <c:v>7.5226000000839122E-2</c:v>
                </c:pt>
                <c:pt idx="55">
                  <c:v>7.7353999993647449E-2</c:v>
                </c:pt>
                <c:pt idx="56">
                  <c:v>7.0187999997870065E-2</c:v>
                </c:pt>
                <c:pt idx="57">
                  <c:v>7.7941999996255618E-2</c:v>
                </c:pt>
                <c:pt idx="58">
                  <c:v>6.9445999994059093E-2</c:v>
                </c:pt>
                <c:pt idx="59">
                  <c:v>7.0961999997962266E-2</c:v>
                </c:pt>
                <c:pt idx="60">
                  <c:v>6.6714000000501983E-2</c:v>
                </c:pt>
                <c:pt idx="61">
                  <c:v>7.7053999993950129E-2</c:v>
                </c:pt>
                <c:pt idx="62">
                  <c:v>7.946799999626819E-2</c:v>
                </c:pt>
                <c:pt idx="63">
                  <c:v>8.0995999996957835E-2</c:v>
                </c:pt>
                <c:pt idx="64">
                  <c:v>8.23819675060804E-2</c:v>
                </c:pt>
                <c:pt idx="65">
                  <c:v>8.3963999997649807E-2</c:v>
                </c:pt>
                <c:pt idx="66">
                  <c:v>8.4399999992456287E-2</c:v>
                </c:pt>
                <c:pt idx="67">
                  <c:v>8.302199999889126E-2</c:v>
                </c:pt>
                <c:pt idx="68">
                  <c:v>8.2210000000486616E-2</c:v>
                </c:pt>
                <c:pt idx="69">
                  <c:v>8.1951999993179925E-2</c:v>
                </c:pt>
                <c:pt idx="71">
                  <c:v>9.0657000000646804E-2</c:v>
                </c:pt>
                <c:pt idx="72">
                  <c:v>8.6627999997290317E-2</c:v>
                </c:pt>
                <c:pt idx="73">
                  <c:v>8.4555999994336162E-2</c:v>
                </c:pt>
                <c:pt idx="74">
                  <c:v>8.1784000001789536E-2</c:v>
                </c:pt>
                <c:pt idx="76">
                  <c:v>7.8042000117420685E-2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074-4943-A78F-4DED083AC29C}"/>
            </c:ext>
          </c:extLst>
        </c:ser>
        <c:ser>
          <c:idx val="4"/>
          <c:order val="4"/>
          <c:tx>
            <c:strRef>
              <c:f>'Active 1'!$L$20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'Active 1'!$F$21:$F$920</c:f>
              <c:numCache>
                <c:formatCode>General</c:formatCode>
                <c:ptCount val="900"/>
                <c:pt idx="0">
                  <c:v>-12536.5</c:v>
                </c:pt>
                <c:pt idx="1">
                  <c:v>-12287</c:v>
                </c:pt>
                <c:pt idx="2">
                  <c:v>-11670.5</c:v>
                </c:pt>
                <c:pt idx="3">
                  <c:v>-11609.5</c:v>
                </c:pt>
                <c:pt idx="4">
                  <c:v>-10811</c:v>
                </c:pt>
                <c:pt idx="5">
                  <c:v>-10686.5</c:v>
                </c:pt>
                <c:pt idx="6">
                  <c:v>-10119</c:v>
                </c:pt>
                <c:pt idx="7">
                  <c:v>-10119</c:v>
                </c:pt>
                <c:pt idx="8">
                  <c:v>-10118.5</c:v>
                </c:pt>
                <c:pt idx="9">
                  <c:v>-617.5</c:v>
                </c:pt>
                <c:pt idx="10">
                  <c:v>-615</c:v>
                </c:pt>
                <c:pt idx="11">
                  <c:v>-614.5</c:v>
                </c:pt>
                <c:pt idx="12">
                  <c:v>-601.5</c:v>
                </c:pt>
                <c:pt idx="13">
                  <c:v>-601</c:v>
                </c:pt>
                <c:pt idx="14">
                  <c:v>0</c:v>
                </c:pt>
                <c:pt idx="15">
                  <c:v>195</c:v>
                </c:pt>
                <c:pt idx="16">
                  <c:v>219</c:v>
                </c:pt>
                <c:pt idx="17">
                  <c:v>221.5</c:v>
                </c:pt>
                <c:pt idx="18">
                  <c:v>222</c:v>
                </c:pt>
                <c:pt idx="19">
                  <c:v>248</c:v>
                </c:pt>
                <c:pt idx="20">
                  <c:v>248</c:v>
                </c:pt>
                <c:pt idx="21">
                  <c:v>248.5</c:v>
                </c:pt>
                <c:pt idx="22">
                  <c:v>253.5</c:v>
                </c:pt>
                <c:pt idx="23">
                  <c:v>410.5</c:v>
                </c:pt>
                <c:pt idx="24">
                  <c:v>2241.5</c:v>
                </c:pt>
                <c:pt idx="25">
                  <c:v>2426.5</c:v>
                </c:pt>
                <c:pt idx="26">
                  <c:v>2976.5</c:v>
                </c:pt>
                <c:pt idx="27">
                  <c:v>3286.5</c:v>
                </c:pt>
                <c:pt idx="28">
                  <c:v>3956.5</c:v>
                </c:pt>
                <c:pt idx="29">
                  <c:v>4843.5</c:v>
                </c:pt>
                <c:pt idx="30">
                  <c:v>4858.5</c:v>
                </c:pt>
                <c:pt idx="31">
                  <c:v>5145.5</c:v>
                </c:pt>
                <c:pt idx="32">
                  <c:v>5146</c:v>
                </c:pt>
                <c:pt idx="33">
                  <c:v>5909</c:v>
                </c:pt>
                <c:pt idx="34">
                  <c:v>5947.5</c:v>
                </c:pt>
                <c:pt idx="35">
                  <c:v>5974</c:v>
                </c:pt>
                <c:pt idx="36">
                  <c:v>5998</c:v>
                </c:pt>
                <c:pt idx="37">
                  <c:v>6052</c:v>
                </c:pt>
                <c:pt idx="38">
                  <c:v>6157.5</c:v>
                </c:pt>
                <c:pt idx="39">
                  <c:v>6184</c:v>
                </c:pt>
                <c:pt idx="40">
                  <c:v>6211</c:v>
                </c:pt>
                <c:pt idx="41">
                  <c:v>7116.5</c:v>
                </c:pt>
                <c:pt idx="42">
                  <c:v>8213.5</c:v>
                </c:pt>
                <c:pt idx="43">
                  <c:v>8809</c:v>
                </c:pt>
                <c:pt idx="44">
                  <c:v>9866</c:v>
                </c:pt>
                <c:pt idx="45">
                  <c:v>10005.5</c:v>
                </c:pt>
                <c:pt idx="46">
                  <c:v>10128.5</c:v>
                </c:pt>
                <c:pt idx="47">
                  <c:v>10691</c:v>
                </c:pt>
                <c:pt idx="48">
                  <c:v>10800</c:v>
                </c:pt>
                <c:pt idx="49">
                  <c:v>10805</c:v>
                </c:pt>
                <c:pt idx="50">
                  <c:v>10805.5</c:v>
                </c:pt>
                <c:pt idx="51">
                  <c:v>10826.5</c:v>
                </c:pt>
                <c:pt idx="52">
                  <c:v>10831.5</c:v>
                </c:pt>
                <c:pt idx="53">
                  <c:v>10832</c:v>
                </c:pt>
                <c:pt idx="54">
                  <c:v>10834.5</c:v>
                </c:pt>
                <c:pt idx="55">
                  <c:v>10850.5</c:v>
                </c:pt>
                <c:pt idx="56">
                  <c:v>10861</c:v>
                </c:pt>
                <c:pt idx="57">
                  <c:v>10861.5</c:v>
                </c:pt>
                <c:pt idx="58">
                  <c:v>10999.5</c:v>
                </c:pt>
                <c:pt idx="59">
                  <c:v>11001.5</c:v>
                </c:pt>
                <c:pt idx="60">
                  <c:v>11020.5</c:v>
                </c:pt>
                <c:pt idx="61">
                  <c:v>11775.5</c:v>
                </c:pt>
                <c:pt idx="62">
                  <c:v>12046</c:v>
                </c:pt>
                <c:pt idx="63">
                  <c:v>12587</c:v>
                </c:pt>
                <c:pt idx="64">
                  <c:v>12636</c:v>
                </c:pt>
                <c:pt idx="65">
                  <c:v>12883</c:v>
                </c:pt>
                <c:pt idx="66">
                  <c:v>12970</c:v>
                </c:pt>
                <c:pt idx="67">
                  <c:v>12996.5</c:v>
                </c:pt>
                <c:pt idx="68">
                  <c:v>13007.5</c:v>
                </c:pt>
                <c:pt idx="69">
                  <c:v>13119</c:v>
                </c:pt>
                <c:pt idx="70">
                  <c:v>14781.5</c:v>
                </c:pt>
                <c:pt idx="71">
                  <c:v>14909.5</c:v>
                </c:pt>
                <c:pt idx="72">
                  <c:v>14988.5</c:v>
                </c:pt>
                <c:pt idx="73">
                  <c:v>15807</c:v>
                </c:pt>
                <c:pt idx="74">
                  <c:v>18548</c:v>
                </c:pt>
                <c:pt idx="75">
                  <c:v>18583</c:v>
                </c:pt>
                <c:pt idx="76">
                  <c:v>20456.5</c:v>
                </c:pt>
              </c:numCache>
            </c:numRef>
          </c:xVal>
          <c:yVal>
            <c:numRef>
              <c:f>'Active 1'!$L$21:$L$920</c:f>
              <c:numCache>
                <c:formatCode>General</c:formatCode>
                <c:ptCount val="90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074-4943-A78F-4DED083AC29C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'Active 1'!$F$21:$F$920</c:f>
              <c:numCache>
                <c:formatCode>General</c:formatCode>
                <c:ptCount val="900"/>
                <c:pt idx="0">
                  <c:v>-12536.5</c:v>
                </c:pt>
                <c:pt idx="1">
                  <c:v>-12287</c:v>
                </c:pt>
                <c:pt idx="2">
                  <c:v>-11670.5</c:v>
                </c:pt>
                <c:pt idx="3">
                  <c:v>-11609.5</c:v>
                </c:pt>
                <c:pt idx="4">
                  <c:v>-10811</c:v>
                </c:pt>
                <c:pt idx="5">
                  <c:v>-10686.5</c:v>
                </c:pt>
                <c:pt idx="6">
                  <c:v>-10119</c:v>
                </c:pt>
                <c:pt idx="7">
                  <c:v>-10119</c:v>
                </c:pt>
                <c:pt idx="8">
                  <c:v>-10118.5</c:v>
                </c:pt>
                <c:pt idx="9">
                  <c:v>-617.5</c:v>
                </c:pt>
                <c:pt idx="10">
                  <c:v>-615</c:v>
                </c:pt>
                <c:pt idx="11">
                  <c:v>-614.5</c:v>
                </c:pt>
                <c:pt idx="12">
                  <c:v>-601.5</c:v>
                </c:pt>
                <c:pt idx="13">
                  <c:v>-601</c:v>
                </c:pt>
                <c:pt idx="14">
                  <c:v>0</c:v>
                </c:pt>
                <c:pt idx="15">
                  <c:v>195</c:v>
                </c:pt>
                <c:pt idx="16">
                  <c:v>219</c:v>
                </c:pt>
                <c:pt idx="17">
                  <c:v>221.5</c:v>
                </c:pt>
                <c:pt idx="18">
                  <c:v>222</c:v>
                </c:pt>
                <c:pt idx="19">
                  <c:v>248</c:v>
                </c:pt>
                <c:pt idx="20">
                  <c:v>248</c:v>
                </c:pt>
                <c:pt idx="21">
                  <c:v>248.5</c:v>
                </c:pt>
                <c:pt idx="22">
                  <c:v>253.5</c:v>
                </c:pt>
                <c:pt idx="23">
                  <c:v>410.5</c:v>
                </c:pt>
                <c:pt idx="24">
                  <c:v>2241.5</c:v>
                </c:pt>
                <c:pt idx="25">
                  <c:v>2426.5</c:v>
                </c:pt>
                <c:pt idx="26">
                  <c:v>2976.5</c:v>
                </c:pt>
                <c:pt idx="27">
                  <c:v>3286.5</c:v>
                </c:pt>
                <c:pt idx="28">
                  <c:v>3956.5</c:v>
                </c:pt>
                <c:pt idx="29">
                  <c:v>4843.5</c:v>
                </c:pt>
                <c:pt idx="30">
                  <c:v>4858.5</c:v>
                </c:pt>
                <c:pt idx="31">
                  <c:v>5145.5</c:v>
                </c:pt>
                <c:pt idx="32">
                  <c:v>5146</c:v>
                </c:pt>
                <c:pt idx="33">
                  <c:v>5909</c:v>
                </c:pt>
                <c:pt idx="34">
                  <c:v>5947.5</c:v>
                </c:pt>
                <c:pt idx="35">
                  <c:v>5974</c:v>
                </c:pt>
                <c:pt idx="36">
                  <c:v>5998</c:v>
                </c:pt>
                <c:pt idx="37">
                  <c:v>6052</c:v>
                </c:pt>
                <c:pt idx="38">
                  <c:v>6157.5</c:v>
                </c:pt>
                <c:pt idx="39">
                  <c:v>6184</c:v>
                </c:pt>
                <c:pt idx="40">
                  <c:v>6211</c:v>
                </c:pt>
                <c:pt idx="41">
                  <c:v>7116.5</c:v>
                </c:pt>
                <c:pt idx="42">
                  <c:v>8213.5</c:v>
                </c:pt>
                <c:pt idx="43">
                  <c:v>8809</c:v>
                </c:pt>
                <c:pt idx="44">
                  <c:v>9866</c:v>
                </c:pt>
                <c:pt idx="45">
                  <c:v>10005.5</c:v>
                </c:pt>
                <c:pt idx="46">
                  <c:v>10128.5</c:v>
                </c:pt>
                <c:pt idx="47">
                  <c:v>10691</c:v>
                </c:pt>
                <c:pt idx="48">
                  <c:v>10800</c:v>
                </c:pt>
                <c:pt idx="49">
                  <c:v>10805</c:v>
                </c:pt>
                <c:pt idx="50">
                  <c:v>10805.5</c:v>
                </c:pt>
                <c:pt idx="51">
                  <c:v>10826.5</c:v>
                </c:pt>
                <c:pt idx="52">
                  <c:v>10831.5</c:v>
                </c:pt>
                <c:pt idx="53">
                  <c:v>10832</c:v>
                </c:pt>
                <c:pt idx="54">
                  <c:v>10834.5</c:v>
                </c:pt>
                <c:pt idx="55">
                  <c:v>10850.5</c:v>
                </c:pt>
                <c:pt idx="56">
                  <c:v>10861</c:v>
                </c:pt>
                <c:pt idx="57">
                  <c:v>10861.5</c:v>
                </c:pt>
                <c:pt idx="58">
                  <c:v>10999.5</c:v>
                </c:pt>
                <c:pt idx="59">
                  <c:v>11001.5</c:v>
                </c:pt>
                <c:pt idx="60">
                  <c:v>11020.5</c:v>
                </c:pt>
                <c:pt idx="61">
                  <c:v>11775.5</c:v>
                </c:pt>
                <c:pt idx="62">
                  <c:v>12046</c:v>
                </c:pt>
                <c:pt idx="63">
                  <c:v>12587</c:v>
                </c:pt>
                <c:pt idx="64">
                  <c:v>12636</c:v>
                </c:pt>
                <c:pt idx="65">
                  <c:v>12883</c:v>
                </c:pt>
                <c:pt idx="66">
                  <c:v>12970</c:v>
                </c:pt>
                <c:pt idx="67">
                  <c:v>12996.5</c:v>
                </c:pt>
                <c:pt idx="68">
                  <c:v>13007.5</c:v>
                </c:pt>
                <c:pt idx="69">
                  <c:v>13119</c:v>
                </c:pt>
                <c:pt idx="70">
                  <c:v>14781.5</c:v>
                </c:pt>
                <c:pt idx="71">
                  <c:v>14909.5</c:v>
                </c:pt>
                <c:pt idx="72">
                  <c:v>14988.5</c:v>
                </c:pt>
                <c:pt idx="73">
                  <c:v>15807</c:v>
                </c:pt>
                <c:pt idx="74">
                  <c:v>18548</c:v>
                </c:pt>
                <c:pt idx="75">
                  <c:v>18583</c:v>
                </c:pt>
                <c:pt idx="76">
                  <c:v>20456.5</c:v>
                </c:pt>
              </c:numCache>
            </c:numRef>
          </c:xVal>
          <c:yVal>
            <c:numRef>
              <c:f>'Active 1'!$M$21:$M$920</c:f>
              <c:numCache>
                <c:formatCode>General</c:formatCode>
                <c:ptCount val="90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074-4943-A78F-4DED083AC29C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'Active 1'!$F$21:$F$920</c:f>
              <c:numCache>
                <c:formatCode>General</c:formatCode>
                <c:ptCount val="900"/>
                <c:pt idx="0">
                  <c:v>-12536.5</c:v>
                </c:pt>
                <c:pt idx="1">
                  <c:v>-12287</c:v>
                </c:pt>
                <c:pt idx="2">
                  <c:v>-11670.5</c:v>
                </c:pt>
                <c:pt idx="3">
                  <c:v>-11609.5</c:v>
                </c:pt>
                <c:pt idx="4">
                  <c:v>-10811</c:v>
                </c:pt>
                <c:pt idx="5">
                  <c:v>-10686.5</c:v>
                </c:pt>
                <c:pt idx="6">
                  <c:v>-10119</c:v>
                </c:pt>
                <c:pt idx="7">
                  <c:v>-10119</c:v>
                </c:pt>
                <c:pt idx="8">
                  <c:v>-10118.5</c:v>
                </c:pt>
                <c:pt idx="9">
                  <c:v>-617.5</c:v>
                </c:pt>
                <c:pt idx="10">
                  <c:v>-615</c:v>
                </c:pt>
                <c:pt idx="11">
                  <c:v>-614.5</c:v>
                </c:pt>
                <c:pt idx="12">
                  <c:v>-601.5</c:v>
                </c:pt>
                <c:pt idx="13">
                  <c:v>-601</c:v>
                </c:pt>
                <c:pt idx="14">
                  <c:v>0</c:v>
                </c:pt>
                <c:pt idx="15">
                  <c:v>195</c:v>
                </c:pt>
                <c:pt idx="16">
                  <c:v>219</c:v>
                </c:pt>
                <c:pt idx="17">
                  <c:v>221.5</c:v>
                </c:pt>
                <c:pt idx="18">
                  <c:v>222</c:v>
                </c:pt>
                <c:pt idx="19">
                  <c:v>248</c:v>
                </c:pt>
                <c:pt idx="20">
                  <c:v>248</c:v>
                </c:pt>
                <c:pt idx="21">
                  <c:v>248.5</c:v>
                </c:pt>
                <c:pt idx="22">
                  <c:v>253.5</c:v>
                </c:pt>
                <c:pt idx="23">
                  <c:v>410.5</c:v>
                </c:pt>
                <c:pt idx="24">
                  <c:v>2241.5</c:v>
                </c:pt>
                <c:pt idx="25">
                  <c:v>2426.5</c:v>
                </c:pt>
                <c:pt idx="26">
                  <c:v>2976.5</c:v>
                </c:pt>
                <c:pt idx="27">
                  <c:v>3286.5</c:v>
                </c:pt>
                <c:pt idx="28">
                  <c:v>3956.5</c:v>
                </c:pt>
                <c:pt idx="29">
                  <c:v>4843.5</c:v>
                </c:pt>
                <c:pt idx="30">
                  <c:v>4858.5</c:v>
                </c:pt>
                <c:pt idx="31">
                  <c:v>5145.5</c:v>
                </c:pt>
                <c:pt idx="32">
                  <c:v>5146</c:v>
                </c:pt>
                <c:pt idx="33">
                  <c:v>5909</c:v>
                </c:pt>
                <c:pt idx="34">
                  <c:v>5947.5</c:v>
                </c:pt>
                <c:pt idx="35">
                  <c:v>5974</c:v>
                </c:pt>
                <c:pt idx="36">
                  <c:v>5998</c:v>
                </c:pt>
                <c:pt idx="37">
                  <c:v>6052</c:v>
                </c:pt>
                <c:pt idx="38">
                  <c:v>6157.5</c:v>
                </c:pt>
                <c:pt idx="39">
                  <c:v>6184</c:v>
                </c:pt>
                <c:pt idx="40">
                  <c:v>6211</c:v>
                </c:pt>
                <c:pt idx="41">
                  <c:v>7116.5</c:v>
                </c:pt>
                <c:pt idx="42">
                  <c:v>8213.5</c:v>
                </c:pt>
                <c:pt idx="43">
                  <c:v>8809</c:v>
                </c:pt>
                <c:pt idx="44">
                  <c:v>9866</c:v>
                </c:pt>
                <c:pt idx="45">
                  <c:v>10005.5</c:v>
                </c:pt>
                <c:pt idx="46">
                  <c:v>10128.5</c:v>
                </c:pt>
                <c:pt idx="47">
                  <c:v>10691</c:v>
                </c:pt>
                <c:pt idx="48">
                  <c:v>10800</c:v>
                </c:pt>
                <c:pt idx="49">
                  <c:v>10805</c:v>
                </c:pt>
                <c:pt idx="50">
                  <c:v>10805.5</c:v>
                </c:pt>
                <c:pt idx="51">
                  <c:v>10826.5</c:v>
                </c:pt>
                <c:pt idx="52">
                  <c:v>10831.5</c:v>
                </c:pt>
                <c:pt idx="53">
                  <c:v>10832</c:v>
                </c:pt>
                <c:pt idx="54">
                  <c:v>10834.5</c:v>
                </c:pt>
                <c:pt idx="55">
                  <c:v>10850.5</c:v>
                </c:pt>
                <c:pt idx="56">
                  <c:v>10861</c:v>
                </c:pt>
                <c:pt idx="57">
                  <c:v>10861.5</c:v>
                </c:pt>
                <c:pt idx="58">
                  <c:v>10999.5</c:v>
                </c:pt>
                <c:pt idx="59">
                  <c:v>11001.5</c:v>
                </c:pt>
                <c:pt idx="60">
                  <c:v>11020.5</c:v>
                </c:pt>
                <c:pt idx="61">
                  <c:v>11775.5</c:v>
                </c:pt>
                <c:pt idx="62">
                  <c:v>12046</c:v>
                </c:pt>
                <c:pt idx="63">
                  <c:v>12587</c:v>
                </c:pt>
                <c:pt idx="64">
                  <c:v>12636</c:v>
                </c:pt>
                <c:pt idx="65">
                  <c:v>12883</c:v>
                </c:pt>
                <c:pt idx="66">
                  <c:v>12970</c:v>
                </c:pt>
                <c:pt idx="67">
                  <c:v>12996.5</c:v>
                </c:pt>
                <c:pt idx="68">
                  <c:v>13007.5</c:v>
                </c:pt>
                <c:pt idx="69">
                  <c:v>13119</c:v>
                </c:pt>
                <c:pt idx="70">
                  <c:v>14781.5</c:v>
                </c:pt>
                <c:pt idx="71">
                  <c:v>14909.5</c:v>
                </c:pt>
                <c:pt idx="72">
                  <c:v>14988.5</c:v>
                </c:pt>
                <c:pt idx="73">
                  <c:v>15807</c:v>
                </c:pt>
                <c:pt idx="74">
                  <c:v>18548</c:v>
                </c:pt>
                <c:pt idx="75">
                  <c:v>18583</c:v>
                </c:pt>
                <c:pt idx="76">
                  <c:v>20456.5</c:v>
                </c:pt>
              </c:numCache>
            </c:numRef>
          </c:xVal>
          <c:yVal>
            <c:numRef>
              <c:f>'Active 1'!$N$21:$N$920</c:f>
              <c:numCache>
                <c:formatCode>General</c:formatCode>
                <c:ptCount val="90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074-4943-A78F-4DED083AC29C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1'!$F$21:$F$920</c:f>
              <c:numCache>
                <c:formatCode>General</c:formatCode>
                <c:ptCount val="900"/>
                <c:pt idx="0">
                  <c:v>-12536.5</c:v>
                </c:pt>
                <c:pt idx="1">
                  <c:v>-12287</c:v>
                </c:pt>
                <c:pt idx="2">
                  <c:v>-11670.5</c:v>
                </c:pt>
                <c:pt idx="3">
                  <c:v>-11609.5</c:v>
                </c:pt>
                <c:pt idx="4">
                  <c:v>-10811</c:v>
                </c:pt>
                <c:pt idx="5">
                  <c:v>-10686.5</c:v>
                </c:pt>
                <c:pt idx="6">
                  <c:v>-10119</c:v>
                </c:pt>
                <c:pt idx="7">
                  <c:v>-10119</c:v>
                </c:pt>
                <c:pt idx="8">
                  <c:v>-10118.5</c:v>
                </c:pt>
                <c:pt idx="9">
                  <c:v>-617.5</c:v>
                </c:pt>
                <c:pt idx="10">
                  <c:v>-615</c:v>
                </c:pt>
                <c:pt idx="11">
                  <c:v>-614.5</c:v>
                </c:pt>
                <c:pt idx="12">
                  <c:v>-601.5</c:v>
                </c:pt>
                <c:pt idx="13">
                  <c:v>-601</c:v>
                </c:pt>
                <c:pt idx="14">
                  <c:v>0</c:v>
                </c:pt>
                <c:pt idx="15">
                  <c:v>195</c:v>
                </c:pt>
                <c:pt idx="16">
                  <c:v>219</c:v>
                </c:pt>
                <c:pt idx="17">
                  <c:v>221.5</c:v>
                </c:pt>
                <c:pt idx="18">
                  <c:v>222</c:v>
                </c:pt>
                <c:pt idx="19">
                  <c:v>248</c:v>
                </c:pt>
                <c:pt idx="20">
                  <c:v>248</c:v>
                </c:pt>
                <c:pt idx="21">
                  <c:v>248.5</c:v>
                </c:pt>
                <c:pt idx="22">
                  <c:v>253.5</c:v>
                </c:pt>
                <c:pt idx="23">
                  <c:v>410.5</c:v>
                </c:pt>
                <c:pt idx="24">
                  <c:v>2241.5</c:v>
                </c:pt>
                <c:pt idx="25">
                  <c:v>2426.5</c:v>
                </c:pt>
                <c:pt idx="26">
                  <c:v>2976.5</c:v>
                </c:pt>
                <c:pt idx="27">
                  <c:v>3286.5</c:v>
                </c:pt>
                <c:pt idx="28">
                  <c:v>3956.5</c:v>
                </c:pt>
                <c:pt idx="29">
                  <c:v>4843.5</c:v>
                </c:pt>
                <c:pt idx="30">
                  <c:v>4858.5</c:v>
                </c:pt>
                <c:pt idx="31">
                  <c:v>5145.5</c:v>
                </c:pt>
                <c:pt idx="32">
                  <c:v>5146</c:v>
                </c:pt>
                <c:pt idx="33">
                  <c:v>5909</c:v>
                </c:pt>
                <c:pt idx="34">
                  <c:v>5947.5</c:v>
                </c:pt>
                <c:pt idx="35">
                  <c:v>5974</c:v>
                </c:pt>
                <c:pt idx="36">
                  <c:v>5998</c:v>
                </c:pt>
                <c:pt idx="37">
                  <c:v>6052</c:v>
                </c:pt>
                <c:pt idx="38">
                  <c:v>6157.5</c:v>
                </c:pt>
                <c:pt idx="39">
                  <c:v>6184</c:v>
                </c:pt>
                <c:pt idx="40">
                  <c:v>6211</c:v>
                </c:pt>
                <c:pt idx="41">
                  <c:v>7116.5</c:v>
                </c:pt>
                <c:pt idx="42">
                  <c:v>8213.5</c:v>
                </c:pt>
                <c:pt idx="43">
                  <c:v>8809</c:v>
                </c:pt>
                <c:pt idx="44">
                  <c:v>9866</c:v>
                </c:pt>
                <c:pt idx="45">
                  <c:v>10005.5</c:v>
                </c:pt>
                <c:pt idx="46">
                  <c:v>10128.5</c:v>
                </c:pt>
                <c:pt idx="47">
                  <c:v>10691</c:v>
                </c:pt>
                <c:pt idx="48">
                  <c:v>10800</c:v>
                </c:pt>
                <c:pt idx="49">
                  <c:v>10805</c:v>
                </c:pt>
                <c:pt idx="50">
                  <c:v>10805.5</c:v>
                </c:pt>
                <c:pt idx="51">
                  <c:v>10826.5</c:v>
                </c:pt>
                <c:pt idx="52">
                  <c:v>10831.5</c:v>
                </c:pt>
                <c:pt idx="53">
                  <c:v>10832</c:v>
                </c:pt>
                <c:pt idx="54">
                  <c:v>10834.5</c:v>
                </c:pt>
                <c:pt idx="55">
                  <c:v>10850.5</c:v>
                </c:pt>
                <c:pt idx="56">
                  <c:v>10861</c:v>
                </c:pt>
                <c:pt idx="57">
                  <c:v>10861.5</c:v>
                </c:pt>
                <c:pt idx="58">
                  <c:v>10999.5</c:v>
                </c:pt>
                <c:pt idx="59">
                  <c:v>11001.5</c:v>
                </c:pt>
                <c:pt idx="60">
                  <c:v>11020.5</c:v>
                </c:pt>
                <c:pt idx="61">
                  <c:v>11775.5</c:v>
                </c:pt>
                <c:pt idx="62">
                  <c:v>12046</c:v>
                </c:pt>
                <c:pt idx="63">
                  <c:v>12587</c:v>
                </c:pt>
                <c:pt idx="64">
                  <c:v>12636</c:v>
                </c:pt>
                <c:pt idx="65">
                  <c:v>12883</c:v>
                </c:pt>
                <c:pt idx="66">
                  <c:v>12970</c:v>
                </c:pt>
                <c:pt idx="67">
                  <c:v>12996.5</c:v>
                </c:pt>
                <c:pt idx="68">
                  <c:v>13007.5</c:v>
                </c:pt>
                <c:pt idx="69">
                  <c:v>13119</c:v>
                </c:pt>
                <c:pt idx="70">
                  <c:v>14781.5</c:v>
                </c:pt>
                <c:pt idx="71">
                  <c:v>14909.5</c:v>
                </c:pt>
                <c:pt idx="72">
                  <c:v>14988.5</c:v>
                </c:pt>
                <c:pt idx="73">
                  <c:v>15807</c:v>
                </c:pt>
                <c:pt idx="74">
                  <c:v>18548</c:v>
                </c:pt>
                <c:pt idx="75">
                  <c:v>18583</c:v>
                </c:pt>
                <c:pt idx="76">
                  <c:v>20456.5</c:v>
                </c:pt>
              </c:numCache>
            </c:numRef>
          </c:xVal>
          <c:yVal>
            <c:numRef>
              <c:f>'Active 1'!$O$21:$O$920</c:f>
              <c:numCache>
                <c:formatCode>General</c:formatCode>
                <c:ptCount val="900"/>
                <c:pt idx="14">
                  <c:v>6.2561841417057701E-2</c:v>
                </c:pt>
                <c:pt idx="15">
                  <c:v>6.2706929794202906E-2</c:v>
                </c:pt>
                <c:pt idx="16">
                  <c:v>6.2724786825236162E-2</c:v>
                </c:pt>
                <c:pt idx="17">
                  <c:v>6.2726646932635452E-2</c:v>
                </c:pt>
                <c:pt idx="18">
                  <c:v>6.272701895411531E-2</c:v>
                </c:pt>
                <c:pt idx="19">
                  <c:v>6.2746364071068012E-2</c:v>
                </c:pt>
                <c:pt idx="20">
                  <c:v>6.2746364071068012E-2</c:v>
                </c:pt>
                <c:pt idx="21">
                  <c:v>6.274673609254787E-2</c:v>
                </c:pt>
                <c:pt idx="22">
                  <c:v>6.2750456307346464E-2</c:v>
                </c:pt>
                <c:pt idx="23">
                  <c:v>6.2867271052022347E-2</c:v>
                </c:pt>
                <c:pt idx="24">
                  <c:v>6.42296137112678E-2</c:v>
                </c:pt>
                <c:pt idx="25">
                  <c:v>6.4367261658815803E-2</c:v>
                </c:pt>
                <c:pt idx="26">
                  <c:v>6.4776485286661245E-2</c:v>
                </c:pt>
                <c:pt idx="27">
                  <c:v>6.5007138604174133E-2</c:v>
                </c:pt>
                <c:pt idx="28">
                  <c:v>6.5505647387185853E-2</c:v>
                </c:pt>
                <c:pt idx="29">
                  <c:v>6.6165613492456588E-2</c:v>
                </c:pt>
                <c:pt idx="30">
                  <c:v>6.617677413685237E-2</c:v>
                </c:pt>
                <c:pt idx="31">
                  <c:v>6.6390314466291719E-2</c:v>
                </c:pt>
                <c:pt idx="32">
                  <c:v>6.6390686487771577E-2</c:v>
                </c:pt>
                <c:pt idx="33">
                  <c:v>6.6958391266037157E-2</c:v>
                </c:pt>
                <c:pt idx="34">
                  <c:v>6.6987036919986337E-2</c:v>
                </c:pt>
                <c:pt idx="35">
                  <c:v>6.7006754058418896E-2</c:v>
                </c:pt>
                <c:pt idx="36">
                  <c:v>6.7024611089452152E-2</c:v>
                </c:pt>
                <c:pt idx="37">
                  <c:v>6.7064789409276973E-2</c:v>
                </c:pt>
                <c:pt idx="38">
                  <c:v>6.7143285941527325E-2</c:v>
                </c:pt>
                <c:pt idx="39">
                  <c:v>6.7163003079959885E-2</c:v>
                </c:pt>
                <c:pt idx="40">
                  <c:v>6.7183092239872289E-2</c:v>
                </c:pt>
                <c:pt idx="41">
                  <c:v>6.7856823139897826E-2</c:v>
                </c:pt>
                <c:pt idx="42">
                  <c:v>6.8673038266709549E-2</c:v>
                </c:pt>
                <c:pt idx="43">
                  <c:v>6.9116115849222198E-2</c:v>
                </c:pt>
                <c:pt idx="44">
                  <c:v>6.9902569257645167E-2</c:v>
                </c:pt>
                <c:pt idx="45">
                  <c:v>7.0006363250525963E-2</c:v>
                </c:pt>
                <c:pt idx="46">
                  <c:v>7.0097880534571402E-2</c:v>
                </c:pt>
                <c:pt idx="47">
                  <c:v>7.0516404699413324E-2</c:v>
                </c:pt>
                <c:pt idx="48">
                  <c:v>7.0597505382022696E-2</c:v>
                </c:pt>
                <c:pt idx="49">
                  <c:v>7.060122559682129E-2</c:v>
                </c:pt>
                <c:pt idx="50">
                  <c:v>7.0601597618301148E-2</c:v>
                </c:pt>
                <c:pt idx="51">
                  <c:v>7.0617222520455242E-2</c:v>
                </c:pt>
                <c:pt idx="52">
                  <c:v>7.062094273525385E-2</c:v>
                </c:pt>
                <c:pt idx="53">
                  <c:v>7.0621314756733708E-2</c:v>
                </c:pt>
                <c:pt idx="54">
                  <c:v>7.0623174864132998E-2</c:v>
                </c:pt>
                <c:pt idx="55">
                  <c:v>7.0635079551488511E-2</c:v>
                </c:pt>
                <c:pt idx="56">
                  <c:v>7.0642892002565558E-2</c:v>
                </c:pt>
                <c:pt idx="57">
                  <c:v>7.0643264024045416E-2</c:v>
                </c:pt>
                <c:pt idx="58">
                  <c:v>7.0745941952486624E-2</c:v>
                </c:pt>
                <c:pt idx="59">
                  <c:v>7.074743003840607E-2</c:v>
                </c:pt>
                <c:pt idx="60">
                  <c:v>7.0761566854640731E-2</c:v>
                </c:pt>
                <c:pt idx="61">
                  <c:v>7.1323319289228554E-2</c:v>
                </c:pt>
                <c:pt idx="62">
                  <c:v>7.1524582909832546E-2</c:v>
                </c:pt>
                <c:pt idx="63">
                  <c:v>7.1927110151040516E-2</c:v>
                </c:pt>
                <c:pt idx="64">
                  <c:v>7.1963568256066743E-2</c:v>
                </c:pt>
                <c:pt idx="65">
                  <c:v>7.2147346867117337E-2</c:v>
                </c:pt>
                <c:pt idx="66">
                  <c:v>7.2212078604612887E-2</c:v>
                </c:pt>
                <c:pt idx="67">
                  <c:v>7.2231795743045432E-2</c:v>
                </c:pt>
                <c:pt idx="68">
                  <c:v>7.2239980215602351E-2</c:v>
                </c:pt>
                <c:pt idx="69">
                  <c:v>7.2322941005611013E-2</c:v>
                </c:pt>
                <c:pt idx="70">
                  <c:v>7.355991242614382E-2</c:v>
                </c:pt>
                <c:pt idx="71">
                  <c:v>7.3655149924987839E-2</c:v>
                </c:pt>
                <c:pt idx="72">
                  <c:v>7.3713929318805646E-2</c:v>
                </c:pt>
                <c:pt idx="73">
                  <c:v>7.4322928481335634E-2</c:v>
                </c:pt>
                <c:pt idx="74">
                  <c:v>7.6362350233925361E-2</c:v>
                </c:pt>
                <c:pt idx="75">
                  <c:v>7.6388391737515521E-2</c:v>
                </c:pt>
                <c:pt idx="76">
                  <c:v>7.7782356222549032E-2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074-4943-A78F-4DED083AC29C}"/>
            </c:ext>
          </c:extLst>
        </c:ser>
        <c:ser>
          <c:idx val="9"/>
          <c:order val="9"/>
          <c:tx>
            <c:strRef>
              <c:f>'Active 1'!$U$20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xVal>
            <c:numRef>
              <c:f>'Active 1'!$F$21:$F$920</c:f>
              <c:numCache>
                <c:formatCode>General</c:formatCode>
                <c:ptCount val="900"/>
                <c:pt idx="0">
                  <c:v>-12536.5</c:v>
                </c:pt>
                <c:pt idx="1">
                  <c:v>-12287</c:v>
                </c:pt>
                <c:pt idx="2">
                  <c:v>-11670.5</c:v>
                </c:pt>
                <c:pt idx="3">
                  <c:v>-11609.5</c:v>
                </c:pt>
                <c:pt idx="4">
                  <c:v>-10811</c:v>
                </c:pt>
                <c:pt idx="5">
                  <c:v>-10686.5</c:v>
                </c:pt>
                <c:pt idx="6">
                  <c:v>-10119</c:v>
                </c:pt>
                <c:pt idx="7">
                  <c:v>-10119</c:v>
                </c:pt>
                <c:pt idx="8">
                  <c:v>-10118.5</c:v>
                </c:pt>
                <c:pt idx="9">
                  <c:v>-617.5</c:v>
                </c:pt>
                <c:pt idx="10">
                  <c:v>-615</c:v>
                </c:pt>
                <c:pt idx="11">
                  <c:v>-614.5</c:v>
                </c:pt>
                <c:pt idx="12">
                  <c:v>-601.5</c:v>
                </c:pt>
                <c:pt idx="13">
                  <c:v>-601</c:v>
                </c:pt>
                <c:pt idx="14">
                  <c:v>0</c:v>
                </c:pt>
                <c:pt idx="15">
                  <c:v>195</c:v>
                </c:pt>
                <c:pt idx="16">
                  <c:v>219</c:v>
                </c:pt>
                <c:pt idx="17">
                  <c:v>221.5</c:v>
                </c:pt>
                <c:pt idx="18">
                  <c:v>222</c:v>
                </c:pt>
                <c:pt idx="19">
                  <c:v>248</c:v>
                </c:pt>
                <c:pt idx="20">
                  <c:v>248</c:v>
                </c:pt>
                <c:pt idx="21">
                  <c:v>248.5</c:v>
                </c:pt>
                <c:pt idx="22">
                  <c:v>253.5</c:v>
                </c:pt>
                <c:pt idx="23">
                  <c:v>410.5</c:v>
                </c:pt>
                <c:pt idx="24">
                  <c:v>2241.5</c:v>
                </c:pt>
                <c:pt idx="25">
                  <c:v>2426.5</c:v>
                </c:pt>
                <c:pt idx="26">
                  <c:v>2976.5</c:v>
                </c:pt>
                <c:pt idx="27">
                  <c:v>3286.5</c:v>
                </c:pt>
                <c:pt idx="28">
                  <c:v>3956.5</c:v>
                </c:pt>
                <c:pt idx="29">
                  <c:v>4843.5</c:v>
                </c:pt>
                <c:pt idx="30">
                  <c:v>4858.5</c:v>
                </c:pt>
                <c:pt idx="31">
                  <c:v>5145.5</c:v>
                </c:pt>
                <c:pt idx="32">
                  <c:v>5146</c:v>
                </c:pt>
                <c:pt idx="33">
                  <c:v>5909</c:v>
                </c:pt>
                <c:pt idx="34">
                  <c:v>5947.5</c:v>
                </c:pt>
                <c:pt idx="35">
                  <c:v>5974</c:v>
                </c:pt>
                <c:pt idx="36">
                  <c:v>5998</c:v>
                </c:pt>
                <c:pt idx="37">
                  <c:v>6052</c:v>
                </c:pt>
                <c:pt idx="38">
                  <c:v>6157.5</c:v>
                </c:pt>
                <c:pt idx="39">
                  <c:v>6184</c:v>
                </c:pt>
                <c:pt idx="40">
                  <c:v>6211</c:v>
                </c:pt>
                <c:pt idx="41">
                  <c:v>7116.5</c:v>
                </c:pt>
                <c:pt idx="42">
                  <c:v>8213.5</c:v>
                </c:pt>
                <c:pt idx="43">
                  <c:v>8809</c:v>
                </c:pt>
                <c:pt idx="44">
                  <c:v>9866</c:v>
                </c:pt>
                <c:pt idx="45">
                  <c:v>10005.5</c:v>
                </c:pt>
                <c:pt idx="46">
                  <c:v>10128.5</c:v>
                </c:pt>
                <c:pt idx="47">
                  <c:v>10691</c:v>
                </c:pt>
                <c:pt idx="48">
                  <c:v>10800</c:v>
                </c:pt>
                <c:pt idx="49">
                  <c:v>10805</c:v>
                </c:pt>
                <c:pt idx="50">
                  <c:v>10805.5</c:v>
                </c:pt>
                <c:pt idx="51">
                  <c:v>10826.5</c:v>
                </c:pt>
                <c:pt idx="52">
                  <c:v>10831.5</c:v>
                </c:pt>
                <c:pt idx="53">
                  <c:v>10832</c:v>
                </c:pt>
                <c:pt idx="54">
                  <c:v>10834.5</c:v>
                </c:pt>
                <c:pt idx="55">
                  <c:v>10850.5</c:v>
                </c:pt>
                <c:pt idx="56">
                  <c:v>10861</c:v>
                </c:pt>
                <c:pt idx="57">
                  <c:v>10861.5</c:v>
                </c:pt>
                <c:pt idx="58">
                  <c:v>10999.5</c:v>
                </c:pt>
                <c:pt idx="59">
                  <c:v>11001.5</c:v>
                </c:pt>
                <c:pt idx="60">
                  <c:v>11020.5</c:v>
                </c:pt>
                <c:pt idx="61">
                  <c:v>11775.5</c:v>
                </c:pt>
                <c:pt idx="62">
                  <c:v>12046</c:v>
                </c:pt>
                <c:pt idx="63">
                  <c:v>12587</c:v>
                </c:pt>
                <c:pt idx="64">
                  <c:v>12636</c:v>
                </c:pt>
                <c:pt idx="65">
                  <c:v>12883</c:v>
                </c:pt>
                <c:pt idx="66">
                  <c:v>12970</c:v>
                </c:pt>
                <c:pt idx="67">
                  <c:v>12996.5</c:v>
                </c:pt>
                <c:pt idx="68">
                  <c:v>13007.5</c:v>
                </c:pt>
                <c:pt idx="69">
                  <c:v>13119</c:v>
                </c:pt>
                <c:pt idx="70">
                  <c:v>14781.5</c:v>
                </c:pt>
                <c:pt idx="71">
                  <c:v>14909.5</c:v>
                </c:pt>
                <c:pt idx="72">
                  <c:v>14988.5</c:v>
                </c:pt>
                <c:pt idx="73">
                  <c:v>15807</c:v>
                </c:pt>
                <c:pt idx="74">
                  <c:v>18548</c:v>
                </c:pt>
                <c:pt idx="75">
                  <c:v>18583</c:v>
                </c:pt>
                <c:pt idx="76">
                  <c:v>20456.5</c:v>
                </c:pt>
              </c:numCache>
            </c:numRef>
          </c:xVal>
          <c:yVal>
            <c:numRef>
              <c:f>'Active 1'!$U$21:$U$920</c:f>
              <c:numCache>
                <c:formatCode>General</c:formatCode>
                <c:ptCount val="900"/>
                <c:pt idx="24">
                  <c:v>3.4081999998306856E-2</c:v>
                </c:pt>
                <c:pt idx="33">
                  <c:v>6.7719999933615327E-3</c:v>
                </c:pt>
                <c:pt idx="70">
                  <c:v>-2.4488000002747867E-2</c:v>
                </c:pt>
                <c:pt idx="75">
                  <c:v>-3.7536000003456138E-2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7074-4943-A78F-4DED083AC2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15835792"/>
        <c:axId val="1"/>
        <c:extLst>
          <c:ext xmlns:c15="http://schemas.microsoft.com/office/drawing/2012/chart" uri="{02D57815-91ED-43cb-92C2-25804820EDAC}">
            <c15:filteredScatterSeries>
              <c15:ser>
                <c:idx val="8"/>
                <c:order val="8"/>
                <c:tx>
                  <c:strRef>
                    <c:extLst>
                      <c:ext uri="{02D57815-91ED-43cb-92C2-25804820EDAC}">
                        <c15:formulaRef>
                          <c15:sqref>'Active 1'!$W$1</c15:sqref>
                        </c15:formulaRef>
                      </c:ext>
                    </c:extLst>
                    <c:strCache>
                      <c:ptCount val="1"/>
                      <c:pt idx="0">
                        <c:v>Q. Fit</c:v>
                      </c:pt>
                    </c:strCache>
                  </c:strRef>
                </c:tx>
                <c:spPr>
                  <a:ln w="12700">
                    <a:solidFill>
                      <a:srgbClr val="0000FF"/>
                    </a:solidFill>
                    <a:prstDash val="solid"/>
                  </a:ln>
                </c:spPr>
                <c:marker>
                  <c:symbol val="none"/>
                </c:marker>
                <c:xVal>
                  <c:numRef>
                    <c:extLst>
                      <c:ext uri="{02D57815-91ED-43cb-92C2-25804820EDAC}">
                        <c15:formulaRef>
                          <c15:sqref>'Active 1'!$V$2:$V$33</c15:sqref>
                        </c15:formulaRef>
                      </c:ext>
                    </c:extLst>
                    <c:numCache>
                      <c:formatCode>General</c:formatCode>
                      <c:ptCount val="32"/>
                      <c:pt idx="0">
                        <c:v>0</c:v>
                      </c:pt>
                      <c:pt idx="1">
                        <c:v>1000</c:v>
                      </c:pt>
                      <c:pt idx="2">
                        <c:v>2000</c:v>
                      </c:pt>
                      <c:pt idx="3">
                        <c:v>3000</c:v>
                      </c:pt>
                      <c:pt idx="4">
                        <c:v>4000</c:v>
                      </c:pt>
                      <c:pt idx="5">
                        <c:v>5000</c:v>
                      </c:pt>
                      <c:pt idx="6">
                        <c:v>6000</c:v>
                      </c:pt>
                      <c:pt idx="7">
                        <c:v>7000</c:v>
                      </c:pt>
                      <c:pt idx="8">
                        <c:v>8000</c:v>
                      </c:pt>
                      <c:pt idx="9">
                        <c:v>9000</c:v>
                      </c:pt>
                      <c:pt idx="10">
                        <c:v>10000</c:v>
                      </c:pt>
                      <c:pt idx="11">
                        <c:v>11000</c:v>
                      </c:pt>
                      <c:pt idx="12">
                        <c:v>12000</c:v>
                      </c:pt>
                      <c:pt idx="13">
                        <c:v>13000</c:v>
                      </c:pt>
                      <c:pt idx="14">
                        <c:v>14000</c:v>
                      </c:pt>
                      <c:pt idx="15">
                        <c:v>15000</c:v>
                      </c:pt>
                      <c:pt idx="16">
                        <c:v>16000</c:v>
                      </c:pt>
                      <c:pt idx="17">
                        <c:v>17000</c:v>
                      </c:pt>
                      <c:pt idx="18">
                        <c:v>18000</c:v>
                      </c:pt>
                      <c:pt idx="19">
                        <c:v>19000</c:v>
                      </c:pt>
                      <c:pt idx="20">
                        <c:v>20000</c:v>
                      </c:pt>
                      <c:pt idx="21">
                        <c:v>21000</c:v>
                      </c:pt>
                      <c:pt idx="22">
                        <c:v>22000</c:v>
                      </c:pt>
                      <c:pt idx="23">
                        <c:v>23000</c:v>
                      </c:pt>
                      <c:pt idx="24">
                        <c:v>24000</c:v>
                      </c:pt>
                      <c:pt idx="25">
                        <c:v>25000</c:v>
                      </c:pt>
                      <c:pt idx="26">
                        <c:v>26000</c:v>
                      </c:pt>
                      <c:pt idx="27">
                        <c:v>27000</c:v>
                      </c:pt>
                      <c:pt idx="28">
                        <c:v>28000</c:v>
                      </c:pt>
                      <c:pt idx="29">
                        <c:v>29000</c:v>
                      </c:pt>
                      <c:pt idx="30">
                        <c:v>30000</c:v>
                      </c:pt>
                      <c:pt idx="31">
                        <c:v>31000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'Active 1'!$W$2:$W$33</c15:sqref>
                        </c15:formulaRef>
                      </c:ext>
                    </c:extLst>
                    <c:numCache>
                      <c:formatCode>General</c:formatCode>
                      <c:ptCount val="32"/>
                      <c:pt idx="0">
                        <c:v>8.2142438522181699E-2</c:v>
                      </c:pt>
                      <c:pt idx="1">
                        <c:v>7.2078263567304235E-2</c:v>
                      </c:pt>
                      <c:pt idx="2">
                        <c:v>6.2508899208127203E-2</c:v>
                      </c:pt>
                      <c:pt idx="3">
                        <c:v>5.3434345444650602E-2</c:v>
                      </c:pt>
                      <c:pt idx="4">
                        <c:v>4.4854602276874447E-2</c:v>
                      </c:pt>
                      <c:pt idx="5">
                        <c:v>3.6769669704798717E-2</c:v>
                      </c:pt>
                      <c:pt idx="6">
                        <c:v>2.9179547728423422E-2</c:v>
                      </c:pt>
                      <c:pt idx="7">
                        <c:v>2.2084236347748563E-2</c:v>
                      </c:pt>
                      <c:pt idx="8">
                        <c:v>1.5483735562774152E-2</c:v>
                      </c:pt>
                      <c:pt idx="9">
                        <c:v>9.3780453735001629E-3</c:v>
                      </c:pt>
                      <c:pt idx="10">
                        <c:v>3.7671657799266088E-3</c:v>
                      </c:pt>
                      <c:pt idx="11">
                        <c:v>-1.3489032179465135E-3</c:v>
                      </c:pt>
                      <c:pt idx="12">
                        <c:v>-5.9701616201191937E-3</c:v>
                      </c:pt>
                      <c:pt idx="13">
                        <c:v>-1.0096609426591449E-2</c:v>
                      </c:pt>
                      <c:pt idx="14">
                        <c:v>-1.3728246637363259E-2</c:v>
                      </c:pt>
                      <c:pt idx="15">
                        <c:v>-1.6865073252434616E-2</c:v>
                      </c:pt>
                      <c:pt idx="16">
                        <c:v>-1.9507089271805556E-2</c:v>
                      </c:pt>
                      <c:pt idx="17">
                        <c:v>-2.165429469547607E-2</c:v>
                      </c:pt>
                      <c:pt idx="18">
                        <c:v>-2.3306689523446139E-2</c:v>
                      </c:pt>
                      <c:pt idx="19">
                        <c:v>-2.4464273755715776E-2</c:v>
                      </c:pt>
                      <c:pt idx="20">
                        <c:v>-2.5127047392284982E-2</c:v>
                      </c:pt>
                      <c:pt idx="21">
                        <c:v>-2.5295010433153756E-2</c:v>
                      </c:pt>
                      <c:pt idx="22">
                        <c:v>-2.4968162878322098E-2</c:v>
                      </c:pt>
                      <c:pt idx="23">
                        <c:v>-2.414650472778998E-2</c:v>
                      </c:pt>
                      <c:pt idx="24">
                        <c:v>-2.2830035981557445E-2</c:v>
                      </c:pt>
                      <c:pt idx="25">
                        <c:v>-2.1018756639624464E-2</c:v>
                      </c:pt>
                      <c:pt idx="26">
                        <c:v>-1.8712666701991093E-2</c:v>
                      </c:pt>
                      <c:pt idx="27">
                        <c:v>-1.5911766168657221E-2</c:v>
                      </c:pt>
                      <c:pt idx="28">
                        <c:v>-1.2616055039622959E-2</c:v>
                      </c:pt>
                      <c:pt idx="29">
                        <c:v>-8.8255333148882231E-3</c:v>
                      </c:pt>
                      <c:pt idx="30">
                        <c:v>-4.5402009944530697E-3</c:v>
                      </c:pt>
                      <c:pt idx="31">
                        <c:v>2.3994192168250161E-4</c:v>
                      </c:pt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8-7074-4943-A78F-4DED083AC29C}"/>
                  </c:ext>
                </c:extLst>
              </c15:ser>
            </c15:filteredScatterSeries>
          </c:ext>
        </c:extLst>
      </c:scatterChart>
      <c:valAx>
        <c:axId val="1215835792"/>
        <c:scaling>
          <c:orientation val="minMax"/>
          <c:max val="25000"/>
          <c:min val="-500"/>
        </c:scaling>
        <c:delete val="0"/>
        <c:axPos val="b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718494271685767"/>
              <c:y val="0.85937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1.7701168594470323E-2"/>
              <c:y val="0.405309839318865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15835792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8.1833060556464818E-3"/>
          <c:y val="0.91249999999999998"/>
          <c:w val="0.92471358428805239"/>
          <c:h val="6.2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HH UMa - O-C Diagr.</a:t>
            </a:r>
          </a:p>
        </c:rich>
      </c:tx>
      <c:layout>
        <c:manualLayout>
          <c:xMode val="edge"/>
          <c:yMode val="edge"/>
          <c:x val="0.36170212765957449"/>
          <c:y val="3.12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456628477905073"/>
          <c:y val="0.13750000000000001"/>
          <c:w val="0.85106382978723405"/>
          <c:h val="0.66874999999999996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'Active 1'!$F$21:$F$992</c:f>
              <c:numCache>
                <c:formatCode>General</c:formatCode>
                <c:ptCount val="972"/>
                <c:pt idx="0">
                  <c:v>-12536.5</c:v>
                </c:pt>
                <c:pt idx="1">
                  <c:v>-12287</c:v>
                </c:pt>
                <c:pt idx="2">
                  <c:v>-11670.5</c:v>
                </c:pt>
                <c:pt idx="3">
                  <c:v>-11609.5</c:v>
                </c:pt>
                <c:pt idx="4">
                  <c:v>-10811</c:v>
                </c:pt>
                <c:pt idx="5">
                  <c:v>-10686.5</c:v>
                </c:pt>
                <c:pt idx="6">
                  <c:v>-10119</c:v>
                </c:pt>
                <c:pt idx="7">
                  <c:v>-10119</c:v>
                </c:pt>
                <c:pt idx="8">
                  <c:v>-10118.5</c:v>
                </c:pt>
                <c:pt idx="9">
                  <c:v>-617.5</c:v>
                </c:pt>
                <c:pt idx="10">
                  <c:v>-615</c:v>
                </c:pt>
                <c:pt idx="11">
                  <c:v>-614.5</c:v>
                </c:pt>
                <c:pt idx="12">
                  <c:v>-601.5</c:v>
                </c:pt>
                <c:pt idx="13">
                  <c:v>-601</c:v>
                </c:pt>
                <c:pt idx="14">
                  <c:v>0</c:v>
                </c:pt>
                <c:pt idx="15">
                  <c:v>195</c:v>
                </c:pt>
                <c:pt idx="16">
                  <c:v>219</c:v>
                </c:pt>
                <c:pt idx="17">
                  <c:v>221.5</c:v>
                </c:pt>
                <c:pt idx="18">
                  <c:v>222</c:v>
                </c:pt>
                <c:pt idx="19">
                  <c:v>248</c:v>
                </c:pt>
                <c:pt idx="20">
                  <c:v>248</c:v>
                </c:pt>
                <c:pt idx="21">
                  <c:v>248.5</c:v>
                </c:pt>
                <c:pt idx="22">
                  <c:v>253.5</c:v>
                </c:pt>
                <c:pt idx="23">
                  <c:v>410.5</c:v>
                </c:pt>
                <c:pt idx="24">
                  <c:v>2241.5</c:v>
                </c:pt>
                <c:pt idx="25">
                  <c:v>2426.5</c:v>
                </c:pt>
                <c:pt idx="26">
                  <c:v>2976.5</c:v>
                </c:pt>
                <c:pt idx="27">
                  <c:v>3286.5</c:v>
                </c:pt>
                <c:pt idx="28">
                  <c:v>3956.5</c:v>
                </c:pt>
                <c:pt idx="29">
                  <c:v>4843.5</c:v>
                </c:pt>
                <c:pt idx="30">
                  <c:v>4858.5</c:v>
                </c:pt>
                <c:pt idx="31">
                  <c:v>5145.5</c:v>
                </c:pt>
                <c:pt idx="32">
                  <c:v>5146</c:v>
                </c:pt>
                <c:pt idx="33">
                  <c:v>5909</c:v>
                </c:pt>
                <c:pt idx="34">
                  <c:v>5947.5</c:v>
                </c:pt>
                <c:pt idx="35">
                  <c:v>5974</c:v>
                </c:pt>
                <c:pt idx="36">
                  <c:v>5998</c:v>
                </c:pt>
                <c:pt idx="37">
                  <c:v>6052</c:v>
                </c:pt>
                <c:pt idx="38">
                  <c:v>6157.5</c:v>
                </c:pt>
                <c:pt idx="39">
                  <c:v>6184</c:v>
                </c:pt>
                <c:pt idx="40">
                  <c:v>6211</c:v>
                </c:pt>
                <c:pt idx="41">
                  <c:v>7116.5</c:v>
                </c:pt>
                <c:pt idx="42">
                  <c:v>8213.5</c:v>
                </c:pt>
                <c:pt idx="43">
                  <c:v>8809</c:v>
                </c:pt>
                <c:pt idx="44">
                  <c:v>9866</c:v>
                </c:pt>
                <c:pt idx="45">
                  <c:v>10005.5</c:v>
                </c:pt>
                <c:pt idx="46">
                  <c:v>10128.5</c:v>
                </c:pt>
                <c:pt idx="47">
                  <c:v>10691</c:v>
                </c:pt>
                <c:pt idx="48">
                  <c:v>10800</c:v>
                </c:pt>
                <c:pt idx="49">
                  <c:v>10805</c:v>
                </c:pt>
                <c:pt idx="50">
                  <c:v>10805.5</c:v>
                </c:pt>
                <c:pt idx="51">
                  <c:v>10826.5</c:v>
                </c:pt>
                <c:pt idx="52">
                  <c:v>10831.5</c:v>
                </c:pt>
                <c:pt idx="53">
                  <c:v>10832</c:v>
                </c:pt>
                <c:pt idx="54">
                  <c:v>10834.5</c:v>
                </c:pt>
                <c:pt idx="55">
                  <c:v>10850.5</c:v>
                </c:pt>
                <c:pt idx="56">
                  <c:v>10861</c:v>
                </c:pt>
                <c:pt idx="57">
                  <c:v>10861.5</c:v>
                </c:pt>
                <c:pt idx="58">
                  <c:v>10999.5</c:v>
                </c:pt>
                <c:pt idx="59">
                  <c:v>11001.5</c:v>
                </c:pt>
                <c:pt idx="60">
                  <c:v>11020.5</c:v>
                </c:pt>
                <c:pt idx="61">
                  <c:v>11775.5</c:v>
                </c:pt>
                <c:pt idx="62">
                  <c:v>12046</c:v>
                </c:pt>
                <c:pt idx="63">
                  <c:v>12587</c:v>
                </c:pt>
                <c:pt idx="64">
                  <c:v>12636</c:v>
                </c:pt>
                <c:pt idx="65">
                  <c:v>12883</c:v>
                </c:pt>
                <c:pt idx="66">
                  <c:v>12970</c:v>
                </c:pt>
                <c:pt idx="67">
                  <c:v>12996.5</c:v>
                </c:pt>
                <c:pt idx="68">
                  <c:v>13007.5</c:v>
                </c:pt>
                <c:pt idx="69">
                  <c:v>13119</c:v>
                </c:pt>
                <c:pt idx="70">
                  <c:v>14781.5</c:v>
                </c:pt>
                <c:pt idx="71">
                  <c:v>14909.5</c:v>
                </c:pt>
                <c:pt idx="72">
                  <c:v>14988.5</c:v>
                </c:pt>
                <c:pt idx="73">
                  <c:v>15807</c:v>
                </c:pt>
                <c:pt idx="74">
                  <c:v>18548</c:v>
                </c:pt>
                <c:pt idx="75">
                  <c:v>18583</c:v>
                </c:pt>
                <c:pt idx="76">
                  <c:v>20456.5</c:v>
                </c:pt>
              </c:numCache>
            </c:numRef>
          </c:xVal>
          <c:yVal>
            <c:numRef>
              <c:f>'Active 1'!$H$21:$H$992</c:f>
              <c:numCache>
                <c:formatCode>General</c:formatCode>
                <c:ptCount val="972"/>
                <c:pt idx="0">
                  <c:v>4.1287999993073754E-2</c:v>
                </c:pt>
                <c:pt idx="1">
                  <c:v>7.8373999996983912E-2</c:v>
                </c:pt>
                <c:pt idx="2">
                  <c:v>4.521599999134196E-2</c:v>
                </c:pt>
                <c:pt idx="3">
                  <c:v>6.7533999994338956E-2</c:v>
                </c:pt>
                <c:pt idx="4">
                  <c:v>3.9751999996951781E-2</c:v>
                </c:pt>
                <c:pt idx="5">
                  <c:v>4.9127999998745508E-2</c:v>
                </c:pt>
                <c:pt idx="6">
                  <c:v>5.9797999994771089E-2</c:v>
                </c:pt>
                <c:pt idx="7">
                  <c:v>7.4117999996815342E-2</c:v>
                </c:pt>
                <c:pt idx="8">
                  <c:v>4.9812000004749279E-2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556-4A22-91F8-9BC194C0506A}"/>
            </c:ext>
          </c:extLst>
        </c:ser>
        <c:ser>
          <c:idx val="1"/>
          <c:order val="1"/>
          <c:tx>
            <c:strRef>
              <c:f>'Active 1'!$I$20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'Active 1'!$F$21:$F$992</c:f>
              <c:numCache>
                <c:formatCode>General</c:formatCode>
                <c:ptCount val="972"/>
                <c:pt idx="0">
                  <c:v>-12536.5</c:v>
                </c:pt>
                <c:pt idx="1">
                  <c:v>-12287</c:v>
                </c:pt>
                <c:pt idx="2">
                  <c:v>-11670.5</c:v>
                </c:pt>
                <c:pt idx="3">
                  <c:v>-11609.5</c:v>
                </c:pt>
                <c:pt idx="4">
                  <c:v>-10811</c:v>
                </c:pt>
                <c:pt idx="5">
                  <c:v>-10686.5</c:v>
                </c:pt>
                <c:pt idx="6">
                  <c:v>-10119</c:v>
                </c:pt>
                <c:pt idx="7">
                  <c:v>-10119</c:v>
                </c:pt>
                <c:pt idx="8">
                  <c:v>-10118.5</c:v>
                </c:pt>
                <c:pt idx="9">
                  <c:v>-617.5</c:v>
                </c:pt>
                <c:pt idx="10">
                  <c:v>-615</c:v>
                </c:pt>
                <c:pt idx="11">
                  <c:v>-614.5</c:v>
                </c:pt>
                <c:pt idx="12">
                  <c:v>-601.5</c:v>
                </c:pt>
                <c:pt idx="13">
                  <c:v>-601</c:v>
                </c:pt>
                <c:pt idx="14">
                  <c:v>0</c:v>
                </c:pt>
                <c:pt idx="15">
                  <c:v>195</c:v>
                </c:pt>
                <c:pt idx="16">
                  <c:v>219</c:v>
                </c:pt>
                <c:pt idx="17">
                  <c:v>221.5</c:v>
                </c:pt>
                <c:pt idx="18">
                  <c:v>222</c:v>
                </c:pt>
                <c:pt idx="19">
                  <c:v>248</c:v>
                </c:pt>
                <c:pt idx="20">
                  <c:v>248</c:v>
                </c:pt>
                <c:pt idx="21">
                  <c:v>248.5</c:v>
                </c:pt>
                <c:pt idx="22">
                  <c:v>253.5</c:v>
                </c:pt>
                <c:pt idx="23">
                  <c:v>410.5</c:v>
                </c:pt>
                <c:pt idx="24">
                  <c:v>2241.5</c:v>
                </c:pt>
                <c:pt idx="25">
                  <c:v>2426.5</c:v>
                </c:pt>
                <c:pt idx="26">
                  <c:v>2976.5</c:v>
                </c:pt>
                <c:pt idx="27">
                  <c:v>3286.5</c:v>
                </c:pt>
                <c:pt idx="28">
                  <c:v>3956.5</c:v>
                </c:pt>
                <c:pt idx="29">
                  <c:v>4843.5</c:v>
                </c:pt>
                <c:pt idx="30">
                  <c:v>4858.5</c:v>
                </c:pt>
                <c:pt idx="31">
                  <c:v>5145.5</c:v>
                </c:pt>
                <c:pt idx="32">
                  <c:v>5146</c:v>
                </c:pt>
                <c:pt idx="33">
                  <c:v>5909</c:v>
                </c:pt>
                <c:pt idx="34">
                  <c:v>5947.5</c:v>
                </c:pt>
                <c:pt idx="35">
                  <c:v>5974</c:v>
                </c:pt>
                <c:pt idx="36">
                  <c:v>5998</c:v>
                </c:pt>
                <c:pt idx="37">
                  <c:v>6052</c:v>
                </c:pt>
                <c:pt idx="38">
                  <c:v>6157.5</c:v>
                </c:pt>
                <c:pt idx="39">
                  <c:v>6184</c:v>
                </c:pt>
                <c:pt idx="40">
                  <c:v>6211</c:v>
                </c:pt>
                <c:pt idx="41">
                  <c:v>7116.5</c:v>
                </c:pt>
                <c:pt idx="42">
                  <c:v>8213.5</c:v>
                </c:pt>
                <c:pt idx="43">
                  <c:v>8809</c:v>
                </c:pt>
                <c:pt idx="44">
                  <c:v>9866</c:v>
                </c:pt>
                <c:pt idx="45">
                  <c:v>10005.5</c:v>
                </c:pt>
                <c:pt idx="46">
                  <c:v>10128.5</c:v>
                </c:pt>
                <c:pt idx="47">
                  <c:v>10691</c:v>
                </c:pt>
                <c:pt idx="48">
                  <c:v>10800</c:v>
                </c:pt>
                <c:pt idx="49">
                  <c:v>10805</c:v>
                </c:pt>
                <c:pt idx="50">
                  <c:v>10805.5</c:v>
                </c:pt>
                <c:pt idx="51">
                  <c:v>10826.5</c:v>
                </c:pt>
                <c:pt idx="52">
                  <c:v>10831.5</c:v>
                </c:pt>
                <c:pt idx="53">
                  <c:v>10832</c:v>
                </c:pt>
                <c:pt idx="54">
                  <c:v>10834.5</c:v>
                </c:pt>
                <c:pt idx="55">
                  <c:v>10850.5</c:v>
                </c:pt>
                <c:pt idx="56">
                  <c:v>10861</c:v>
                </c:pt>
                <c:pt idx="57">
                  <c:v>10861.5</c:v>
                </c:pt>
                <c:pt idx="58">
                  <c:v>10999.5</c:v>
                </c:pt>
                <c:pt idx="59">
                  <c:v>11001.5</c:v>
                </c:pt>
                <c:pt idx="60">
                  <c:v>11020.5</c:v>
                </c:pt>
                <c:pt idx="61">
                  <c:v>11775.5</c:v>
                </c:pt>
                <c:pt idx="62">
                  <c:v>12046</c:v>
                </c:pt>
                <c:pt idx="63">
                  <c:v>12587</c:v>
                </c:pt>
                <c:pt idx="64">
                  <c:v>12636</c:v>
                </c:pt>
                <c:pt idx="65">
                  <c:v>12883</c:v>
                </c:pt>
                <c:pt idx="66">
                  <c:v>12970</c:v>
                </c:pt>
                <c:pt idx="67">
                  <c:v>12996.5</c:v>
                </c:pt>
                <c:pt idx="68">
                  <c:v>13007.5</c:v>
                </c:pt>
                <c:pt idx="69">
                  <c:v>13119</c:v>
                </c:pt>
                <c:pt idx="70">
                  <c:v>14781.5</c:v>
                </c:pt>
                <c:pt idx="71">
                  <c:v>14909.5</c:v>
                </c:pt>
                <c:pt idx="72">
                  <c:v>14988.5</c:v>
                </c:pt>
                <c:pt idx="73">
                  <c:v>15807</c:v>
                </c:pt>
                <c:pt idx="74">
                  <c:v>18548</c:v>
                </c:pt>
                <c:pt idx="75">
                  <c:v>18583</c:v>
                </c:pt>
                <c:pt idx="76">
                  <c:v>20456.5</c:v>
                </c:pt>
              </c:numCache>
            </c:numRef>
          </c:xVal>
          <c:yVal>
            <c:numRef>
              <c:f>'Active 1'!$I$21:$I$992</c:f>
              <c:numCache>
                <c:formatCode>General</c:formatCode>
                <c:ptCount val="972"/>
                <c:pt idx="27">
                  <c:v>6.7141999999876134E-2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556-4A22-91F8-9BC194C0506A}"/>
            </c:ext>
          </c:extLst>
        </c:ser>
        <c:ser>
          <c:idx val="2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'Active 1'!$F$21:$F$992</c:f>
              <c:numCache>
                <c:formatCode>General</c:formatCode>
                <c:ptCount val="972"/>
                <c:pt idx="0">
                  <c:v>-12536.5</c:v>
                </c:pt>
                <c:pt idx="1">
                  <c:v>-12287</c:v>
                </c:pt>
                <c:pt idx="2">
                  <c:v>-11670.5</c:v>
                </c:pt>
                <c:pt idx="3">
                  <c:v>-11609.5</c:v>
                </c:pt>
                <c:pt idx="4">
                  <c:v>-10811</c:v>
                </c:pt>
                <c:pt idx="5">
                  <c:v>-10686.5</c:v>
                </c:pt>
                <c:pt idx="6">
                  <c:v>-10119</c:v>
                </c:pt>
                <c:pt idx="7">
                  <c:v>-10119</c:v>
                </c:pt>
                <c:pt idx="8">
                  <c:v>-10118.5</c:v>
                </c:pt>
                <c:pt idx="9">
                  <c:v>-617.5</c:v>
                </c:pt>
                <c:pt idx="10">
                  <c:v>-615</c:v>
                </c:pt>
                <c:pt idx="11">
                  <c:v>-614.5</c:v>
                </c:pt>
                <c:pt idx="12">
                  <c:v>-601.5</c:v>
                </c:pt>
                <c:pt idx="13">
                  <c:v>-601</c:v>
                </c:pt>
                <c:pt idx="14">
                  <c:v>0</c:v>
                </c:pt>
                <c:pt idx="15">
                  <c:v>195</c:v>
                </c:pt>
                <c:pt idx="16">
                  <c:v>219</c:v>
                </c:pt>
                <c:pt idx="17">
                  <c:v>221.5</c:v>
                </c:pt>
                <c:pt idx="18">
                  <c:v>222</c:v>
                </c:pt>
                <c:pt idx="19">
                  <c:v>248</c:v>
                </c:pt>
                <c:pt idx="20">
                  <c:v>248</c:v>
                </c:pt>
                <c:pt idx="21">
                  <c:v>248.5</c:v>
                </c:pt>
                <c:pt idx="22">
                  <c:v>253.5</c:v>
                </c:pt>
                <c:pt idx="23">
                  <c:v>410.5</c:v>
                </c:pt>
                <c:pt idx="24">
                  <c:v>2241.5</c:v>
                </c:pt>
                <c:pt idx="25">
                  <c:v>2426.5</c:v>
                </c:pt>
                <c:pt idx="26">
                  <c:v>2976.5</c:v>
                </c:pt>
                <c:pt idx="27">
                  <c:v>3286.5</c:v>
                </c:pt>
                <c:pt idx="28">
                  <c:v>3956.5</c:v>
                </c:pt>
                <c:pt idx="29">
                  <c:v>4843.5</c:v>
                </c:pt>
                <c:pt idx="30">
                  <c:v>4858.5</c:v>
                </c:pt>
                <c:pt idx="31">
                  <c:v>5145.5</c:v>
                </c:pt>
                <c:pt idx="32">
                  <c:v>5146</c:v>
                </c:pt>
                <c:pt idx="33">
                  <c:v>5909</c:v>
                </c:pt>
                <c:pt idx="34">
                  <c:v>5947.5</c:v>
                </c:pt>
                <c:pt idx="35">
                  <c:v>5974</c:v>
                </c:pt>
                <c:pt idx="36">
                  <c:v>5998</c:v>
                </c:pt>
                <c:pt idx="37">
                  <c:v>6052</c:v>
                </c:pt>
                <c:pt idx="38">
                  <c:v>6157.5</c:v>
                </c:pt>
                <c:pt idx="39">
                  <c:v>6184</c:v>
                </c:pt>
                <c:pt idx="40">
                  <c:v>6211</c:v>
                </c:pt>
                <c:pt idx="41">
                  <c:v>7116.5</c:v>
                </c:pt>
                <c:pt idx="42">
                  <c:v>8213.5</c:v>
                </c:pt>
                <c:pt idx="43">
                  <c:v>8809</c:v>
                </c:pt>
                <c:pt idx="44">
                  <c:v>9866</c:v>
                </c:pt>
                <c:pt idx="45">
                  <c:v>10005.5</c:v>
                </c:pt>
                <c:pt idx="46">
                  <c:v>10128.5</c:v>
                </c:pt>
                <c:pt idx="47">
                  <c:v>10691</c:v>
                </c:pt>
                <c:pt idx="48">
                  <c:v>10800</c:v>
                </c:pt>
                <c:pt idx="49">
                  <c:v>10805</c:v>
                </c:pt>
                <c:pt idx="50">
                  <c:v>10805.5</c:v>
                </c:pt>
                <c:pt idx="51">
                  <c:v>10826.5</c:v>
                </c:pt>
                <c:pt idx="52">
                  <c:v>10831.5</c:v>
                </c:pt>
                <c:pt idx="53">
                  <c:v>10832</c:v>
                </c:pt>
                <c:pt idx="54">
                  <c:v>10834.5</c:v>
                </c:pt>
                <c:pt idx="55">
                  <c:v>10850.5</c:v>
                </c:pt>
                <c:pt idx="56">
                  <c:v>10861</c:v>
                </c:pt>
                <c:pt idx="57">
                  <c:v>10861.5</c:v>
                </c:pt>
                <c:pt idx="58">
                  <c:v>10999.5</c:v>
                </c:pt>
                <c:pt idx="59">
                  <c:v>11001.5</c:v>
                </c:pt>
                <c:pt idx="60">
                  <c:v>11020.5</c:v>
                </c:pt>
                <c:pt idx="61">
                  <c:v>11775.5</c:v>
                </c:pt>
                <c:pt idx="62">
                  <c:v>12046</c:v>
                </c:pt>
                <c:pt idx="63">
                  <c:v>12587</c:v>
                </c:pt>
                <c:pt idx="64">
                  <c:v>12636</c:v>
                </c:pt>
                <c:pt idx="65">
                  <c:v>12883</c:v>
                </c:pt>
                <c:pt idx="66">
                  <c:v>12970</c:v>
                </c:pt>
                <c:pt idx="67">
                  <c:v>12996.5</c:v>
                </c:pt>
                <c:pt idx="68">
                  <c:v>13007.5</c:v>
                </c:pt>
                <c:pt idx="69">
                  <c:v>13119</c:v>
                </c:pt>
                <c:pt idx="70">
                  <c:v>14781.5</c:v>
                </c:pt>
                <c:pt idx="71">
                  <c:v>14909.5</c:v>
                </c:pt>
                <c:pt idx="72">
                  <c:v>14988.5</c:v>
                </c:pt>
                <c:pt idx="73">
                  <c:v>15807</c:v>
                </c:pt>
                <c:pt idx="74">
                  <c:v>18548</c:v>
                </c:pt>
                <c:pt idx="75">
                  <c:v>18583</c:v>
                </c:pt>
                <c:pt idx="76">
                  <c:v>20456.5</c:v>
                </c:pt>
              </c:numCache>
            </c:numRef>
          </c:xVal>
          <c:yVal>
            <c:numRef>
              <c:f>'Active 1'!$J$21:$J$992</c:f>
              <c:numCache>
                <c:formatCode>General</c:formatCode>
                <c:ptCount val="972"/>
                <c:pt idx="34">
                  <c:v>6.4529999996011611E-2</c:v>
                </c:pt>
                <c:pt idx="35">
                  <c:v>6.4291999995475635E-2</c:v>
                </c:pt>
                <c:pt idx="36">
                  <c:v>6.5083999994385522E-2</c:v>
                </c:pt>
                <c:pt idx="40">
                  <c:v>6.7788000000291504E-2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556-4A22-91F8-9BC194C0506A}"/>
            </c:ext>
          </c:extLst>
        </c:ser>
        <c:ser>
          <c:idx val="3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1'!$F$21:$F$992</c:f>
              <c:numCache>
                <c:formatCode>General</c:formatCode>
                <c:ptCount val="972"/>
                <c:pt idx="0">
                  <c:v>-12536.5</c:v>
                </c:pt>
                <c:pt idx="1">
                  <c:v>-12287</c:v>
                </c:pt>
                <c:pt idx="2">
                  <c:v>-11670.5</c:v>
                </c:pt>
                <c:pt idx="3">
                  <c:v>-11609.5</c:v>
                </c:pt>
                <c:pt idx="4">
                  <c:v>-10811</c:v>
                </c:pt>
                <c:pt idx="5">
                  <c:v>-10686.5</c:v>
                </c:pt>
                <c:pt idx="6">
                  <c:v>-10119</c:v>
                </c:pt>
                <c:pt idx="7">
                  <c:v>-10119</c:v>
                </c:pt>
                <c:pt idx="8">
                  <c:v>-10118.5</c:v>
                </c:pt>
                <c:pt idx="9">
                  <c:v>-617.5</c:v>
                </c:pt>
                <c:pt idx="10">
                  <c:v>-615</c:v>
                </c:pt>
                <c:pt idx="11">
                  <c:v>-614.5</c:v>
                </c:pt>
                <c:pt idx="12">
                  <c:v>-601.5</c:v>
                </c:pt>
                <c:pt idx="13">
                  <c:v>-601</c:v>
                </c:pt>
                <c:pt idx="14">
                  <c:v>0</c:v>
                </c:pt>
                <c:pt idx="15">
                  <c:v>195</c:v>
                </c:pt>
                <c:pt idx="16">
                  <c:v>219</c:v>
                </c:pt>
                <c:pt idx="17">
                  <c:v>221.5</c:v>
                </c:pt>
                <c:pt idx="18">
                  <c:v>222</c:v>
                </c:pt>
                <c:pt idx="19">
                  <c:v>248</c:v>
                </c:pt>
                <c:pt idx="20">
                  <c:v>248</c:v>
                </c:pt>
                <c:pt idx="21">
                  <c:v>248.5</c:v>
                </c:pt>
                <c:pt idx="22">
                  <c:v>253.5</c:v>
                </c:pt>
                <c:pt idx="23">
                  <c:v>410.5</c:v>
                </c:pt>
                <c:pt idx="24">
                  <c:v>2241.5</c:v>
                </c:pt>
                <c:pt idx="25">
                  <c:v>2426.5</c:v>
                </c:pt>
                <c:pt idx="26">
                  <c:v>2976.5</c:v>
                </c:pt>
                <c:pt idx="27">
                  <c:v>3286.5</c:v>
                </c:pt>
                <c:pt idx="28">
                  <c:v>3956.5</c:v>
                </c:pt>
                <c:pt idx="29">
                  <c:v>4843.5</c:v>
                </c:pt>
                <c:pt idx="30">
                  <c:v>4858.5</c:v>
                </c:pt>
                <c:pt idx="31">
                  <c:v>5145.5</c:v>
                </c:pt>
                <c:pt idx="32">
                  <c:v>5146</c:v>
                </c:pt>
                <c:pt idx="33">
                  <c:v>5909</c:v>
                </c:pt>
                <c:pt idx="34">
                  <c:v>5947.5</c:v>
                </c:pt>
                <c:pt idx="35">
                  <c:v>5974</c:v>
                </c:pt>
                <c:pt idx="36">
                  <c:v>5998</c:v>
                </c:pt>
                <c:pt idx="37">
                  <c:v>6052</c:v>
                </c:pt>
                <c:pt idx="38">
                  <c:v>6157.5</c:v>
                </c:pt>
                <c:pt idx="39">
                  <c:v>6184</c:v>
                </c:pt>
                <c:pt idx="40">
                  <c:v>6211</c:v>
                </c:pt>
                <c:pt idx="41">
                  <c:v>7116.5</c:v>
                </c:pt>
                <c:pt idx="42">
                  <c:v>8213.5</c:v>
                </c:pt>
                <c:pt idx="43">
                  <c:v>8809</c:v>
                </c:pt>
                <c:pt idx="44">
                  <c:v>9866</c:v>
                </c:pt>
                <c:pt idx="45">
                  <c:v>10005.5</c:v>
                </c:pt>
                <c:pt idx="46">
                  <c:v>10128.5</c:v>
                </c:pt>
                <c:pt idx="47">
                  <c:v>10691</c:v>
                </c:pt>
                <c:pt idx="48">
                  <c:v>10800</c:v>
                </c:pt>
                <c:pt idx="49">
                  <c:v>10805</c:v>
                </c:pt>
                <c:pt idx="50">
                  <c:v>10805.5</c:v>
                </c:pt>
                <c:pt idx="51">
                  <c:v>10826.5</c:v>
                </c:pt>
                <c:pt idx="52">
                  <c:v>10831.5</c:v>
                </c:pt>
                <c:pt idx="53">
                  <c:v>10832</c:v>
                </c:pt>
                <c:pt idx="54">
                  <c:v>10834.5</c:v>
                </c:pt>
                <c:pt idx="55">
                  <c:v>10850.5</c:v>
                </c:pt>
                <c:pt idx="56">
                  <c:v>10861</c:v>
                </c:pt>
                <c:pt idx="57">
                  <c:v>10861.5</c:v>
                </c:pt>
                <c:pt idx="58">
                  <c:v>10999.5</c:v>
                </c:pt>
                <c:pt idx="59">
                  <c:v>11001.5</c:v>
                </c:pt>
                <c:pt idx="60">
                  <c:v>11020.5</c:v>
                </c:pt>
                <c:pt idx="61">
                  <c:v>11775.5</c:v>
                </c:pt>
                <c:pt idx="62">
                  <c:v>12046</c:v>
                </c:pt>
                <c:pt idx="63">
                  <c:v>12587</c:v>
                </c:pt>
                <c:pt idx="64">
                  <c:v>12636</c:v>
                </c:pt>
                <c:pt idx="65">
                  <c:v>12883</c:v>
                </c:pt>
                <c:pt idx="66">
                  <c:v>12970</c:v>
                </c:pt>
                <c:pt idx="67">
                  <c:v>12996.5</c:v>
                </c:pt>
                <c:pt idx="68">
                  <c:v>13007.5</c:v>
                </c:pt>
                <c:pt idx="69">
                  <c:v>13119</c:v>
                </c:pt>
                <c:pt idx="70">
                  <c:v>14781.5</c:v>
                </c:pt>
                <c:pt idx="71">
                  <c:v>14909.5</c:v>
                </c:pt>
                <c:pt idx="72">
                  <c:v>14988.5</c:v>
                </c:pt>
                <c:pt idx="73">
                  <c:v>15807</c:v>
                </c:pt>
                <c:pt idx="74">
                  <c:v>18548</c:v>
                </c:pt>
                <c:pt idx="75">
                  <c:v>18583</c:v>
                </c:pt>
                <c:pt idx="76">
                  <c:v>20456.5</c:v>
                </c:pt>
              </c:numCache>
            </c:numRef>
          </c:xVal>
          <c:yVal>
            <c:numRef>
              <c:f>'Active 1'!$K$21:$K$992</c:f>
              <c:numCache>
                <c:formatCode>General</c:formatCode>
                <c:ptCount val="972"/>
                <c:pt idx="9">
                  <c:v>6.8009999995410908E-2</c:v>
                </c:pt>
                <c:pt idx="10">
                  <c:v>6.8980000003648456E-2</c:v>
                </c:pt>
                <c:pt idx="11">
                  <c:v>7.0833999998285435E-2</c:v>
                </c:pt>
                <c:pt idx="12">
                  <c:v>6.9237999996403232E-2</c:v>
                </c:pt>
                <c:pt idx="13">
                  <c:v>6.5591999999014661E-2</c:v>
                </c:pt>
                <c:pt idx="14">
                  <c:v>7.8042000117420685E-2</c:v>
                </c:pt>
                <c:pt idx="15">
                  <c:v>7.0560000000114087E-2</c:v>
                </c:pt>
                <c:pt idx="16">
                  <c:v>6.6451999991841149E-2</c:v>
                </c:pt>
                <c:pt idx="17">
                  <c:v>6.8321999999170657E-2</c:v>
                </c:pt>
                <c:pt idx="18">
                  <c:v>6.7775999996229075E-2</c:v>
                </c:pt>
                <c:pt idx="19">
                  <c:v>6.7683999994187616E-2</c:v>
                </c:pt>
                <c:pt idx="20">
                  <c:v>6.7783999998937361E-2</c:v>
                </c:pt>
                <c:pt idx="21">
                  <c:v>7.0837999999639578E-2</c:v>
                </c:pt>
                <c:pt idx="22">
                  <c:v>7.0177999994484708E-2</c:v>
                </c:pt>
                <c:pt idx="23">
                  <c:v>6.9633999999496154E-2</c:v>
                </c:pt>
                <c:pt idx="25">
                  <c:v>6.4361999997345265E-2</c:v>
                </c:pt>
                <c:pt idx="26">
                  <c:v>6.3036735205969308E-2</c:v>
                </c:pt>
                <c:pt idx="28">
                  <c:v>6.3301999995019287E-2</c:v>
                </c:pt>
                <c:pt idx="29">
                  <c:v>6.3697999998112209E-2</c:v>
                </c:pt>
                <c:pt idx="30">
                  <c:v>6.2718000001041219E-2</c:v>
                </c:pt>
                <c:pt idx="31">
                  <c:v>6.7014000000199303E-2</c:v>
                </c:pt>
                <c:pt idx="32">
                  <c:v>6.3167999993311241E-2</c:v>
                </c:pt>
                <c:pt idx="37">
                  <c:v>6.2515999998140614E-2</c:v>
                </c:pt>
                <c:pt idx="38">
                  <c:v>6.4409999999043066E-2</c:v>
                </c:pt>
                <c:pt idx="39">
                  <c:v>6.6072000001440756E-2</c:v>
                </c:pt>
                <c:pt idx="41">
                  <c:v>6.7181999991589691E-2</c:v>
                </c:pt>
                <c:pt idx="42">
                  <c:v>6.6458000001148321E-2</c:v>
                </c:pt>
                <c:pt idx="43">
                  <c:v>6.8657002666441258E-2</c:v>
                </c:pt>
                <c:pt idx="44">
                  <c:v>7.0927999993728008E-2</c:v>
                </c:pt>
                <c:pt idx="45">
                  <c:v>7.1193999996467028E-2</c:v>
                </c:pt>
                <c:pt idx="46">
                  <c:v>7.3677999993378762E-2</c:v>
                </c:pt>
                <c:pt idx="47">
                  <c:v>7.5727999996161088E-2</c:v>
                </c:pt>
                <c:pt idx="48">
                  <c:v>7.579999999870779E-2</c:v>
                </c:pt>
                <c:pt idx="49">
                  <c:v>7.5140000000828877E-2</c:v>
                </c:pt>
                <c:pt idx="50">
                  <c:v>7.4193999993440229E-2</c:v>
                </c:pt>
                <c:pt idx="51">
                  <c:v>7.26619999986724E-2</c:v>
                </c:pt>
                <c:pt idx="52">
                  <c:v>7.4401999998372048E-2</c:v>
                </c:pt>
                <c:pt idx="53">
                  <c:v>7.4756000001798384E-2</c:v>
                </c:pt>
                <c:pt idx="54">
                  <c:v>7.5226000000839122E-2</c:v>
                </c:pt>
                <c:pt idx="55">
                  <c:v>7.7353999993647449E-2</c:v>
                </c:pt>
                <c:pt idx="56">
                  <c:v>7.0187999997870065E-2</c:v>
                </c:pt>
                <c:pt idx="57">
                  <c:v>7.7941999996255618E-2</c:v>
                </c:pt>
                <c:pt idx="58">
                  <c:v>6.9445999994059093E-2</c:v>
                </c:pt>
                <c:pt idx="59">
                  <c:v>7.0961999997962266E-2</c:v>
                </c:pt>
                <c:pt idx="60">
                  <c:v>6.6714000000501983E-2</c:v>
                </c:pt>
                <c:pt idx="61">
                  <c:v>7.7053999993950129E-2</c:v>
                </c:pt>
                <c:pt idx="62">
                  <c:v>7.946799999626819E-2</c:v>
                </c:pt>
                <c:pt idx="63">
                  <c:v>8.0995999996957835E-2</c:v>
                </c:pt>
                <c:pt idx="64">
                  <c:v>8.23819675060804E-2</c:v>
                </c:pt>
                <c:pt idx="65">
                  <c:v>8.3963999997649807E-2</c:v>
                </c:pt>
                <c:pt idx="66">
                  <c:v>8.4399999992456287E-2</c:v>
                </c:pt>
                <c:pt idx="67">
                  <c:v>8.302199999889126E-2</c:v>
                </c:pt>
                <c:pt idx="68">
                  <c:v>8.2210000000486616E-2</c:v>
                </c:pt>
                <c:pt idx="69">
                  <c:v>8.1951999993179925E-2</c:v>
                </c:pt>
                <c:pt idx="71">
                  <c:v>9.0657000000646804E-2</c:v>
                </c:pt>
                <c:pt idx="72">
                  <c:v>8.6627999997290317E-2</c:v>
                </c:pt>
                <c:pt idx="73">
                  <c:v>8.4555999994336162E-2</c:v>
                </c:pt>
                <c:pt idx="74">
                  <c:v>8.1784000001789536E-2</c:v>
                </c:pt>
                <c:pt idx="76">
                  <c:v>7.8042000117420685E-2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556-4A22-91F8-9BC194C0506A}"/>
            </c:ext>
          </c:extLst>
        </c:ser>
        <c:ser>
          <c:idx val="4"/>
          <c:order val="4"/>
          <c:tx>
            <c:strRef>
              <c:f>'Active 1'!$L$20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'Active 1'!$F$21:$F$992</c:f>
              <c:numCache>
                <c:formatCode>General</c:formatCode>
                <c:ptCount val="972"/>
                <c:pt idx="0">
                  <c:v>-12536.5</c:v>
                </c:pt>
                <c:pt idx="1">
                  <c:v>-12287</c:v>
                </c:pt>
                <c:pt idx="2">
                  <c:v>-11670.5</c:v>
                </c:pt>
                <c:pt idx="3">
                  <c:v>-11609.5</c:v>
                </c:pt>
                <c:pt idx="4">
                  <c:v>-10811</c:v>
                </c:pt>
                <c:pt idx="5">
                  <c:v>-10686.5</c:v>
                </c:pt>
                <c:pt idx="6">
                  <c:v>-10119</c:v>
                </c:pt>
                <c:pt idx="7">
                  <c:v>-10119</c:v>
                </c:pt>
                <c:pt idx="8">
                  <c:v>-10118.5</c:v>
                </c:pt>
                <c:pt idx="9">
                  <c:v>-617.5</c:v>
                </c:pt>
                <c:pt idx="10">
                  <c:v>-615</c:v>
                </c:pt>
                <c:pt idx="11">
                  <c:v>-614.5</c:v>
                </c:pt>
                <c:pt idx="12">
                  <c:v>-601.5</c:v>
                </c:pt>
                <c:pt idx="13">
                  <c:v>-601</c:v>
                </c:pt>
                <c:pt idx="14">
                  <c:v>0</c:v>
                </c:pt>
                <c:pt idx="15">
                  <c:v>195</c:v>
                </c:pt>
                <c:pt idx="16">
                  <c:v>219</c:v>
                </c:pt>
                <c:pt idx="17">
                  <c:v>221.5</c:v>
                </c:pt>
                <c:pt idx="18">
                  <c:v>222</c:v>
                </c:pt>
                <c:pt idx="19">
                  <c:v>248</c:v>
                </c:pt>
                <c:pt idx="20">
                  <c:v>248</c:v>
                </c:pt>
                <c:pt idx="21">
                  <c:v>248.5</c:v>
                </c:pt>
                <c:pt idx="22">
                  <c:v>253.5</c:v>
                </c:pt>
                <c:pt idx="23">
                  <c:v>410.5</c:v>
                </c:pt>
                <c:pt idx="24">
                  <c:v>2241.5</c:v>
                </c:pt>
                <c:pt idx="25">
                  <c:v>2426.5</c:v>
                </c:pt>
                <c:pt idx="26">
                  <c:v>2976.5</c:v>
                </c:pt>
                <c:pt idx="27">
                  <c:v>3286.5</c:v>
                </c:pt>
                <c:pt idx="28">
                  <c:v>3956.5</c:v>
                </c:pt>
                <c:pt idx="29">
                  <c:v>4843.5</c:v>
                </c:pt>
                <c:pt idx="30">
                  <c:v>4858.5</c:v>
                </c:pt>
                <c:pt idx="31">
                  <c:v>5145.5</c:v>
                </c:pt>
                <c:pt idx="32">
                  <c:v>5146</c:v>
                </c:pt>
                <c:pt idx="33">
                  <c:v>5909</c:v>
                </c:pt>
                <c:pt idx="34">
                  <c:v>5947.5</c:v>
                </c:pt>
                <c:pt idx="35">
                  <c:v>5974</c:v>
                </c:pt>
                <c:pt idx="36">
                  <c:v>5998</c:v>
                </c:pt>
                <c:pt idx="37">
                  <c:v>6052</c:v>
                </c:pt>
                <c:pt idx="38">
                  <c:v>6157.5</c:v>
                </c:pt>
                <c:pt idx="39">
                  <c:v>6184</c:v>
                </c:pt>
                <c:pt idx="40">
                  <c:v>6211</c:v>
                </c:pt>
                <c:pt idx="41">
                  <c:v>7116.5</c:v>
                </c:pt>
                <c:pt idx="42">
                  <c:v>8213.5</c:v>
                </c:pt>
                <c:pt idx="43">
                  <c:v>8809</c:v>
                </c:pt>
                <c:pt idx="44">
                  <c:v>9866</c:v>
                </c:pt>
                <c:pt idx="45">
                  <c:v>10005.5</c:v>
                </c:pt>
                <c:pt idx="46">
                  <c:v>10128.5</c:v>
                </c:pt>
                <c:pt idx="47">
                  <c:v>10691</c:v>
                </c:pt>
                <c:pt idx="48">
                  <c:v>10800</c:v>
                </c:pt>
                <c:pt idx="49">
                  <c:v>10805</c:v>
                </c:pt>
                <c:pt idx="50">
                  <c:v>10805.5</c:v>
                </c:pt>
                <c:pt idx="51">
                  <c:v>10826.5</c:v>
                </c:pt>
                <c:pt idx="52">
                  <c:v>10831.5</c:v>
                </c:pt>
                <c:pt idx="53">
                  <c:v>10832</c:v>
                </c:pt>
                <c:pt idx="54">
                  <c:v>10834.5</c:v>
                </c:pt>
                <c:pt idx="55">
                  <c:v>10850.5</c:v>
                </c:pt>
                <c:pt idx="56">
                  <c:v>10861</c:v>
                </c:pt>
                <c:pt idx="57">
                  <c:v>10861.5</c:v>
                </c:pt>
                <c:pt idx="58">
                  <c:v>10999.5</c:v>
                </c:pt>
                <c:pt idx="59">
                  <c:v>11001.5</c:v>
                </c:pt>
                <c:pt idx="60">
                  <c:v>11020.5</c:v>
                </c:pt>
                <c:pt idx="61">
                  <c:v>11775.5</c:v>
                </c:pt>
                <c:pt idx="62">
                  <c:v>12046</c:v>
                </c:pt>
                <c:pt idx="63">
                  <c:v>12587</c:v>
                </c:pt>
                <c:pt idx="64">
                  <c:v>12636</c:v>
                </c:pt>
                <c:pt idx="65">
                  <c:v>12883</c:v>
                </c:pt>
                <c:pt idx="66">
                  <c:v>12970</c:v>
                </c:pt>
                <c:pt idx="67">
                  <c:v>12996.5</c:v>
                </c:pt>
                <c:pt idx="68">
                  <c:v>13007.5</c:v>
                </c:pt>
                <c:pt idx="69">
                  <c:v>13119</c:v>
                </c:pt>
                <c:pt idx="70">
                  <c:v>14781.5</c:v>
                </c:pt>
                <c:pt idx="71">
                  <c:v>14909.5</c:v>
                </c:pt>
                <c:pt idx="72">
                  <c:v>14988.5</c:v>
                </c:pt>
                <c:pt idx="73">
                  <c:v>15807</c:v>
                </c:pt>
                <c:pt idx="74">
                  <c:v>18548</c:v>
                </c:pt>
                <c:pt idx="75">
                  <c:v>18583</c:v>
                </c:pt>
                <c:pt idx="76">
                  <c:v>20456.5</c:v>
                </c:pt>
              </c:numCache>
            </c:numRef>
          </c:xVal>
          <c:yVal>
            <c:numRef>
              <c:f>'Active 1'!$L$21:$L$992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556-4A22-91F8-9BC194C0506A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'Active 1'!$F$21:$F$992</c:f>
              <c:numCache>
                <c:formatCode>General</c:formatCode>
                <c:ptCount val="972"/>
                <c:pt idx="0">
                  <c:v>-12536.5</c:v>
                </c:pt>
                <c:pt idx="1">
                  <c:v>-12287</c:v>
                </c:pt>
                <c:pt idx="2">
                  <c:v>-11670.5</c:v>
                </c:pt>
                <c:pt idx="3">
                  <c:v>-11609.5</c:v>
                </c:pt>
                <c:pt idx="4">
                  <c:v>-10811</c:v>
                </c:pt>
                <c:pt idx="5">
                  <c:v>-10686.5</c:v>
                </c:pt>
                <c:pt idx="6">
                  <c:v>-10119</c:v>
                </c:pt>
                <c:pt idx="7">
                  <c:v>-10119</c:v>
                </c:pt>
                <c:pt idx="8">
                  <c:v>-10118.5</c:v>
                </c:pt>
                <c:pt idx="9">
                  <c:v>-617.5</c:v>
                </c:pt>
                <c:pt idx="10">
                  <c:v>-615</c:v>
                </c:pt>
                <c:pt idx="11">
                  <c:v>-614.5</c:v>
                </c:pt>
                <c:pt idx="12">
                  <c:v>-601.5</c:v>
                </c:pt>
                <c:pt idx="13">
                  <c:v>-601</c:v>
                </c:pt>
                <c:pt idx="14">
                  <c:v>0</c:v>
                </c:pt>
                <c:pt idx="15">
                  <c:v>195</c:v>
                </c:pt>
                <c:pt idx="16">
                  <c:v>219</c:v>
                </c:pt>
                <c:pt idx="17">
                  <c:v>221.5</c:v>
                </c:pt>
                <c:pt idx="18">
                  <c:v>222</c:v>
                </c:pt>
                <c:pt idx="19">
                  <c:v>248</c:v>
                </c:pt>
                <c:pt idx="20">
                  <c:v>248</c:v>
                </c:pt>
                <c:pt idx="21">
                  <c:v>248.5</c:v>
                </c:pt>
                <c:pt idx="22">
                  <c:v>253.5</c:v>
                </c:pt>
                <c:pt idx="23">
                  <c:v>410.5</c:v>
                </c:pt>
                <c:pt idx="24">
                  <c:v>2241.5</c:v>
                </c:pt>
                <c:pt idx="25">
                  <c:v>2426.5</c:v>
                </c:pt>
                <c:pt idx="26">
                  <c:v>2976.5</c:v>
                </c:pt>
                <c:pt idx="27">
                  <c:v>3286.5</c:v>
                </c:pt>
                <c:pt idx="28">
                  <c:v>3956.5</c:v>
                </c:pt>
                <c:pt idx="29">
                  <c:v>4843.5</c:v>
                </c:pt>
                <c:pt idx="30">
                  <c:v>4858.5</c:v>
                </c:pt>
                <c:pt idx="31">
                  <c:v>5145.5</c:v>
                </c:pt>
                <c:pt idx="32">
                  <c:v>5146</c:v>
                </c:pt>
                <c:pt idx="33">
                  <c:v>5909</c:v>
                </c:pt>
                <c:pt idx="34">
                  <c:v>5947.5</c:v>
                </c:pt>
                <c:pt idx="35">
                  <c:v>5974</c:v>
                </c:pt>
                <c:pt idx="36">
                  <c:v>5998</c:v>
                </c:pt>
                <c:pt idx="37">
                  <c:v>6052</c:v>
                </c:pt>
                <c:pt idx="38">
                  <c:v>6157.5</c:v>
                </c:pt>
                <c:pt idx="39">
                  <c:v>6184</c:v>
                </c:pt>
                <c:pt idx="40">
                  <c:v>6211</c:v>
                </c:pt>
                <c:pt idx="41">
                  <c:v>7116.5</c:v>
                </c:pt>
                <c:pt idx="42">
                  <c:v>8213.5</c:v>
                </c:pt>
                <c:pt idx="43">
                  <c:v>8809</c:v>
                </c:pt>
                <c:pt idx="44">
                  <c:v>9866</c:v>
                </c:pt>
                <c:pt idx="45">
                  <c:v>10005.5</c:v>
                </c:pt>
                <c:pt idx="46">
                  <c:v>10128.5</c:v>
                </c:pt>
                <c:pt idx="47">
                  <c:v>10691</c:v>
                </c:pt>
                <c:pt idx="48">
                  <c:v>10800</c:v>
                </c:pt>
                <c:pt idx="49">
                  <c:v>10805</c:v>
                </c:pt>
                <c:pt idx="50">
                  <c:v>10805.5</c:v>
                </c:pt>
                <c:pt idx="51">
                  <c:v>10826.5</c:v>
                </c:pt>
                <c:pt idx="52">
                  <c:v>10831.5</c:v>
                </c:pt>
                <c:pt idx="53">
                  <c:v>10832</c:v>
                </c:pt>
                <c:pt idx="54">
                  <c:v>10834.5</c:v>
                </c:pt>
                <c:pt idx="55">
                  <c:v>10850.5</c:v>
                </c:pt>
                <c:pt idx="56">
                  <c:v>10861</c:v>
                </c:pt>
                <c:pt idx="57">
                  <c:v>10861.5</c:v>
                </c:pt>
                <c:pt idx="58">
                  <c:v>10999.5</c:v>
                </c:pt>
                <c:pt idx="59">
                  <c:v>11001.5</c:v>
                </c:pt>
                <c:pt idx="60">
                  <c:v>11020.5</c:v>
                </c:pt>
                <c:pt idx="61">
                  <c:v>11775.5</c:v>
                </c:pt>
                <c:pt idx="62">
                  <c:v>12046</c:v>
                </c:pt>
                <c:pt idx="63">
                  <c:v>12587</c:v>
                </c:pt>
                <c:pt idx="64">
                  <c:v>12636</c:v>
                </c:pt>
                <c:pt idx="65">
                  <c:v>12883</c:v>
                </c:pt>
                <c:pt idx="66">
                  <c:v>12970</c:v>
                </c:pt>
                <c:pt idx="67">
                  <c:v>12996.5</c:v>
                </c:pt>
                <c:pt idx="68">
                  <c:v>13007.5</c:v>
                </c:pt>
                <c:pt idx="69">
                  <c:v>13119</c:v>
                </c:pt>
                <c:pt idx="70">
                  <c:v>14781.5</c:v>
                </c:pt>
                <c:pt idx="71">
                  <c:v>14909.5</c:v>
                </c:pt>
                <c:pt idx="72">
                  <c:v>14988.5</c:v>
                </c:pt>
                <c:pt idx="73">
                  <c:v>15807</c:v>
                </c:pt>
                <c:pt idx="74">
                  <c:v>18548</c:v>
                </c:pt>
                <c:pt idx="75">
                  <c:v>18583</c:v>
                </c:pt>
                <c:pt idx="76">
                  <c:v>20456.5</c:v>
                </c:pt>
              </c:numCache>
            </c:numRef>
          </c:xVal>
          <c:yVal>
            <c:numRef>
              <c:f>'Active 1'!$M$21:$M$992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556-4A22-91F8-9BC194C0506A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'Active 1'!$F$21:$F$992</c:f>
              <c:numCache>
                <c:formatCode>General</c:formatCode>
                <c:ptCount val="972"/>
                <c:pt idx="0">
                  <c:v>-12536.5</c:v>
                </c:pt>
                <c:pt idx="1">
                  <c:v>-12287</c:v>
                </c:pt>
                <c:pt idx="2">
                  <c:v>-11670.5</c:v>
                </c:pt>
                <c:pt idx="3">
                  <c:v>-11609.5</c:v>
                </c:pt>
                <c:pt idx="4">
                  <c:v>-10811</c:v>
                </c:pt>
                <c:pt idx="5">
                  <c:v>-10686.5</c:v>
                </c:pt>
                <c:pt idx="6">
                  <c:v>-10119</c:v>
                </c:pt>
                <c:pt idx="7">
                  <c:v>-10119</c:v>
                </c:pt>
                <c:pt idx="8">
                  <c:v>-10118.5</c:v>
                </c:pt>
                <c:pt idx="9">
                  <c:v>-617.5</c:v>
                </c:pt>
                <c:pt idx="10">
                  <c:v>-615</c:v>
                </c:pt>
                <c:pt idx="11">
                  <c:v>-614.5</c:v>
                </c:pt>
                <c:pt idx="12">
                  <c:v>-601.5</c:v>
                </c:pt>
                <c:pt idx="13">
                  <c:v>-601</c:v>
                </c:pt>
                <c:pt idx="14">
                  <c:v>0</c:v>
                </c:pt>
                <c:pt idx="15">
                  <c:v>195</c:v>
                </c:pt>
                <c:pt idx="16">
                  <c:v>219</c:v>
                </c:pt>
                <c:pt idx="17">
                  <c:v>221.5</c:v>
                </c:pt>
                <c:pt idx="18">
                  <c:v>222</c:v>
                </c:pt>
                <c:pt idx="19">
                  <c:v>248</c:v>
                </c:pt>
                <c:pt idx="20">
                  <c:v>248</c:v>
                </c:pt>
                <c:pt idx="21">
                  <c:v>248.5</c:v>
                </c:pt>
                <c:pt idx="22">
                  <c:v>253.5</c:v>
                </c:pt>
                <c:pt idx="23">
                  <c:v>410.5</c:v>
                </c:pt>
                <c:pt idx="24">
                  <c:v>2241.5</c:v>
                </c:pt>
                <c:pt idx="25">
                  <c:v>2426.5</c:v>
                </c:pt>
                <c:pt idx="26">
                  <c:v>2976.5</c:v>
                </c:pt>
                <c:pt idx="27">
                  <c:v>3286.5</c:v>
                </c:pt>
                <c:pt idx="28">
                  <c:v>3956.5</c:v>
                </c:pt>
                <c:pt idx="29">
                  <c:v>4843.5</c:v>
                </c:pt>
                <c:pt idx="30">
                  <c:v>4858.5</c:v>
                </c:pt>
                <c:pt idx="31">
                  <c:v>5145.5</c:v>
                </c:pt>
                <c:pt idx="32">
                  <c:v>5146</c:v>
                </c:pt>
                <c:pt idx="33">
                  <c:v>5909</c:v>
                </c:pt>
                <c:pt idx="34">
                  <c:v>5947.5</c:v>
                </c:pt>
                <c:pt idx="35">
                  <c:v>5974</c:v>
                </c:pt>
                <c:pt idx="36">
                  <c:v>5998</c:v>
                </c:pt>
                <c:pt idx="37">
                  <c:v>6052</c:v>
                </c:pt>
                <c:pt idx="38">
                  <c:v>6157.5</c:v>
                </c:pt>
                <c:pt idx="39">
                  <c:v>6184</c:v>
                </c:pt>
                <c:pt idx="40">
                  <c:v>6211</c:v>
                </c:pt>
                <c:pt idx="41">
                  <c:v>7116.5</c:v>
                </c:pt>
                <c:pt idx="42">
                  <c:v>8213.5</c:v>
                </c:pt>
                <c:pt idx="43">
                  <c:v>8809</c:v>
                </c:pt>
                <c:pt idx="44">
                  <c:v>9866</c:v>
                </c:pt>
                <c:pt idx="45">
                  <c:v>10005.5</c:v>
                </c:pt>
                <c:pt idx="46">
                  <c:v>10128.5</c:v>
                </c:pt>
                <c:pt idx="47">
                  <c:v>10691</c:v>
                </c:pt>
                <c:pt idx="48">
                  <c:v>10800</c:v>
                </c:pt>
                <c:pt idx="49">
                  <c:v>10805</c:v>
                </c:pt>
                <c:pt idx="50">
                  <c:v>10805.5</c:v>
                </c:pt>
                <c:pt idx="51">
                  <c:v>10826.5</c:v>
                </c:pt>
                <c:pt idx="52">
                  <c:v>10831.5</c:v>
                </c:pt>
                <c:pt idx="53">
                  <c:v>10832</c:v>
                </c:pt>
                <c:pt idx="54">
                  <c:v>10834.5</c:v>
                </c:pt>
                <c:pt idx="55">
                  <c:v>10850.5</c:v>
                </c:pt>
                <c:pt idx="56">
                  <c:v>10861</c:v>
                </c:pt>
                <c:pt idx="57">
                  <c:v>10861.5</c:v>
                </c:pt>
                <c:pt idx="58">
                  <c:v>10999.5</c:v>
                </c:pt>
                <c:pt idx="59">
                  <c:v>11001.5</c:v>
                </c:pt>
                <c:pt idx="60">
                  <c:v>11020.5</c:v>
                </c:pt>
                <c:pt idx="61">
                  <c:v>11775.5</c:v>
                </c:pt>
                <c:pt idx="62">
                  <c:v>12046</c:v>
                </c:pt>
                <c:pt idx="63">
                  <c:v>12587</c:v>
                </c:pt>
                <c:pt idx="64">
                  <c:v>12636</c:v>
                </c:pt>
                <c:pt idx="65">
                  <c:v>12883</c:v>
                </c:pt>
                <c:pt idx="66">
                  <c:v>12970</c:v>
                </c:pt>
                <c:pt idx="67">
                  <c:v>12996.5</c:v>
                </c:pt>
                <c:pt idx="68">
                  <c:v>13007.5</c:v>
                </c:pt>
                <c:pt idx="69">
                  <c:v>13119</c:v>
                </c:pt>
                <c:pt idx="70">
                  <c:v>14781.5</c:v>
                </c:pt>
                <c:pt idx="71">
                  <c:v>14909.5</c:v>
                </c:pt>
                <c:pt idx="72">
                  <c:v>14988.5</c:v>
                </c:pt>
                <c:pt idx="73">
                  <c:v>15807</c:v>
                </c:pt>
                <c:pt idx="74">
                  <c:v>18548</c:v>
                </c:pt>
                <c:pt idx="75">
                  <c:v>18583</c:v>
                </c:pt>
                <c:pt idx="76">
                  <c:v>20456.5</c:v>
                </c:pt>
              </c:numCache>
            </c:numRef>
          </c:xVal>
          <c:yVal>
            <c:numRef>
              <c:f>'Active 1'!$N$21:$N$992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8556-4A22-91F8-9BC194C0506A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1'!$F$21:$F$992</c:f>
              <c:numCache>
                <c:formatCode>General</c:formatCode>
                <c:ptCount val="972"/>
                <c:pt idx="0">
                  <c:v>-12536.5</c:v>
                </c:pt>
                <c:pt idx="1">
                  <c:v>-12287</c:v>
                </c:pt>
                <c:pt idx="2">
                  <c:v>-11670.5</c:v>
                </c:pt>
                <c:pt idx="3">
                  <c:v>-11609.5</c:v>
                </c:pt>
                <c:pt idx="4">
                  <c:v>-10811</c:v>
                </c:pt>
                <c:pt idx="5">
                  <c:v>-10686.5</c:v>
                </c:pt>
                <c:pt idx="6">
                  <c:v>-10119</c:v>
                </c:pt>
                <c:pt idx="7">
                  <c:v>-10119</c:v>
                </c:pt>
                <c:pt idx="8">
                  <c:v>-10118.5</c:v>
                </c:pt>
                <c:pt idx="9">
                  <c:v>-617.5</c:v>
                </c:pt>
                <c:pt idx="10">
                  <c:v>-615</c:v>
                </c:pt>
                <c:pt idx="11">
                  <c:v>-614.5</c:v>
                </c:pt>
                <c:pt idx="12">
                  <c:v>-601.5</c:v>
                </c:pt>
                <c:pt idx="13">
                  <c:v>-601</c:v>
                </c:pt>
                <c:pt idx="14">
                  <c:v>0</c:v>
                </c:pt>
                <c:pt idx="15">
                  <c:v>195</c:v>
                </c:pt>
                <c:pt idx="16">
                  <c:v>219</c:v>
                </c:pt>
                <c:pt idx="17">
                  <c:v>221.5</c:v>
                </c:pt>
                <c:pt idx="18">
                  <c:v>222</c:v>
                </c:pt>
                <c:pt idx="19">
                  <c:v>248</c:v>
                </c:pt>
                <c:pt idx="20">
                  <c:v>248</c:v>
                </c:pt>
                <c:pt idx="21">
                  <c:v>248.5</c:v>
                </c:pt>
                <c:pt idx="22">
                  <c:v>253.5</c:v>
                </c:pt>
                <c:pt idx="23">
                  <c:v>410.5</c:v>
                </c:pt>
                <c:pt idx="24">
                  <c:v>2241.5</c:v>
                </c:pt>
                <c:pt idx="25">
                  <c:v>2426.5</c:v>
                </c:pt>
                <c:pt idx="26">
                  <c:v>2976.5</c:v>
                </c:pt>
                <c:pt idx="27">
                  <c:v>3286.5</c:v>
                </c:pt>
                <c:pt idx="28">
                  <c:v>3956.5</c:v>
                </c:pt>
                <c:pt idx="29">
                  <c:v>4843.5</c:v>
                </c:pt>
                <c:pt idx="30">
                  <c:v>4858.5</c:v>
                </c:pt>
                <c:pt idx="31">
                  <c:v>5145.5</c:v>
                </c:pt>
                <c:pt idx="32">
                  <c:v>5146</c:v>
                </c:pt>
                <c:pt idx="33">
                  <c:v>5909</c:v>
                </c:pt>
                <c:pt idx="34">
                  <c:v>5947.5</c:v>
                </c:pt>
                <c:pt idx="35">
                  <c:v>5974</c:v>
                </c:pt>
                <c:pt idx="36">
                  <c:v>5998</c:v>
                </c:pt>
                <c:pt idx="37">
                  <c:v>6052</c:v>
                </c:pt>
                <c:pt idx="38">
                  <c:v>6157.5</c:v>
                </c:pt>
                <c:pt idx="39">
                  <c:v>6184</c:v>
                </c:pt>
                <c:pt idx="40">
                  <c:v>6211</c:v>
                </c:pt>
                <c:pt idx="41">
                  <c:v>7116.5</c:v>
                </c:pt>
                <c:pt idx="42">
                  <c:v>8213.5</c:v>
                </c:pt>
                <c:pt idx="43">
                  <c:v>8809</c:v>
                </c:pt>
                <c:pt idx="44">
                  <c:v>9866</c:v>
                </c:pt>
                <c:pt idx="45">
                  <c:v>10005.5</c:v>
                </c:pt>
                <c:pt idx="46">
                  <c:v>10128.5</c:v>
                </c:pt>
                <c:pt idx="47">
                  <c:v>10691</c:v>
                </c:pt>
                <c:pt idx="48">
                  <c:v>10800</c:v>
                </c:pt>
                <c:pt idx="49">
                  <c:v>10805</c:v>
                </c:pt>
                <c:pt idx="50">
                  <c:v>10805.5</c:v>
                </c:pt>
                <c:pt idx="51">
                  <c:v>10826.5</c:v>
                </c:pt>
                <c:pt idx="52">
                  <c:v>10831.5</c:v>
                </c:pt>
                <c:pt idx="53">
                  <c:v>10832</c:v>
                </c:pt>
                <c:pt idx="54">
                  <c:v>10834.5</c:v>
                </c:pt>
                <c:pt idx="55">
                  <c:v>10850.5</c:v>
                </c:pt>
                <c:pt idx="56">
                  <c:v>10861</c:v>
                </c:pt>
                <c:pt idx="57">
                  <c:v>10861.5</c:v>
                </c:pt>
                <c:pt idx="58">
                  <c:v>10999.5</c:v>
                </c:pt>
                <c:pt idx="59">
                  <c:v>11001.5</c:v>
                </c:pt>
                <c:pt idx="60">
                  <c:v>11020.5</c:v>
                </c:pt>
                <c:pt idx="61">
                  <c:v>11775.5</c:v>
                </c:pt>
                <c:pt idx="62">
                  <c:v>12046</c:v>
                </c:pt>
                <c:pt idx="63">
                  <c:v>12587</c:v>
                </c:pt>
                <c:pt idx="64">
                  <c:v>12636</c:v>
                </c:pt>
                <c:pt idx="65">
                  <c:v>12883</c:v>
                </c:pt>
                <c:pt idx="66">
                  <c:v>12970</c:v>
                </c:pt>
                <c:pt idx="67">
                  <c:v>12996.5</c:v>
                </c:pt>
                <c:pt idx="68">
                  <c:v>13007.5</c:v>
                </c:pt>
                <c:pt idx="69">
                  <c:v>13119</c:v>
                </c:pt>
                <c:pt idx="70">
                  <c:v>14781.5</c:v>
                </c:pt>
                <c:pt idx="71">
                  <c:v>14909.5</c:v>
                </c:pt>
                <c:pt idx="72">
                  <c:v>14988.5</c:v>
                </c:pt>
                <c:pt idx="73">
                  <c:v>15807</c:v>
                </c:pt>
                <c:pt idx="74">
                  <c:v>18548</c:v>
                </c:pt>
                <c:pt idx="75">
                  <c:v>18583</c:v>
                </c:pt>
                <c:pt idx="76">
                  <c:v>20456.5</c:v>
                </c:pt>
              </c:numCache>
            </c:numRef>
          </c:xVal>
          <c:yVal>
            <c:numRef>
              <c:f>'Active 1'!$O$21:$O$992</c:f>
              <c:numCache>
                <c:formatCode>General</c:formatCode>
                <c:ptCount val="972"/>
                <c:pt idx="14">
                  <c:v>6.2561841417057701E-2</c:v>
                </c:pt>
                <c:pt idx="15">
                  <c:v>6.2706929794202906E-2</c:v>
                </c:pt>
                <c:pt idx="16">
                  <c:v>6.2724786825236162E-2</c:v>
                </c:pt>
                <c:pt idx="17">
                  <c:v>6.2726646932635452E-2</c:v>
                </c:pt>
                <c:pt idx="18">
                  <c:v>6.272701895411531E-2</c:v>
                </c:pt>
                <c:pt idx="19">
                  <c:v>6.2746364071068012E-2</c:v>
                </c:pt>
                <c:pt idx="20">
                  <c:v>6.2746364071068012E-2</c:v>
                </c:pt>
                <c:pt idx="21">
                  <c:v>6.274673609254787E-2</c:v>
                </c:pt>
                <c:pt idx="22">
                  <c:v>6.2750456307346464E-2</c:v>
                </c:pt>
                <c:pt idx="23">
                  <c:v>6.2867271052022347E-2</c:v>
                </c:pt>
                <c:pt idx="24">
                  <c:v>6.42296137112678E-2</c:v>
                </c:pt>
                <c:pt idx="25">
                  <c:v>6.4367261658815803E-2</c:v>
                </c:pt>
                <c:pt idx="26">
                  <c:v>6.4776485286661245E-2</c:v>
                </c:pt>
                <c:pt idx="27">
                  <c:v>6.5007138604174133E-2</c:v>
                </c:pt>
                <c:pt idx="28">
                  <c:v>6.5505647387185853E-2</c:v>
                </c:pt>
                <c:pt idx="29">
                  <c:v>6.6165613492456588E-2</c:v>
                </c:pt>
                <c:pt idx="30">
                  <c:v>6.617677413685237E-2</c:v>
                </c:pt>
                <c:pt idx="31">
                  <c:v>6.6390314466291719E-2</c:v>
                </c:pt>
                <c:pt idx="32">
                  <c:v>6.6390686487771577E-2</c:v>
                </c:pt>
                <c:pt idx="33">
                  <c:v>6.6958391266037157E-2</c:v>
                </c:pt>
                <c:pt idx="34">
                  <c:v>6.6987036919986337E-2</c:v>
                </c:pt>
                <c:pt idx="35">
                  <c:v>6.7006754058418896E-2</c:v>
                </c:pt>
                <c:pt idx="36">
                  <c:v>6.7024611089452152E-2</c:v>
                </c:pt>
                <c:pt idx="37">
                  <c:v>6.7064789409276973E-2</c:v>
                </c:pt>
                <c:pt idx="38">
                  <c:v>6.7143285941527325E-2</c:v>
                </c:pt>
                <c:pt idx="39">
                  <c:v>6.7163003079959885E-2</c:v>
                </c:pt>
                <c:pt idx="40">
                  <c:v>6.7183092239872289E-2</c:v>
                </c:pt>
                <c:pt idx="41">
                  <c:v>6.7856823139897826E-2</c:v>
                </c:pt>
                <c:pt idx="42">
                  <c:v>6.8673038266709549E-2</c:v>
                </c:pt>
                <c:pt idx="43">
                  <c:v>6.9116115849222198E-2</c:v>
                </c:pt>
                <c:pt idx="44">
                  <c:v>6.9902569257645167E-2</c:v>
                </c:pt>
                <c:pt idx="45">
                  <c:v>7.0006363250525963E-2</c:v>
                </c:pt>
                <c:pt idx="46">
                  <c:v>7.0097880534571402E-2</c:v>
                </c:pt>
                <c:pt idx="47">
                  <c:v>7.0516404699413324E-2</c:v>
                </c:pt>
                <c:pt idx="48">
                  <c:v>7.0597505382022696E-2</c:v>
                </c:pt>
                <c:pt idx="49">
                  <c:v>7.060122559682129E-2</c:v>
                </c:pt>
                <c:pt idx="50">
                  <c:v>7.0601597618301148E-2</c:v>
                </c:pt>
                <c:pt idx="51">
                  <c:v>7.0617222520455242E-2</c:v>
                </c:pt>
                <c:pt idx="52">
                  <c:v>7.062094273525385E-2</c:v>
                </c:pt>
                <c:pt idx="53">
                  <c:v>7.0621314756733708E-2</c:v>
                </c:pt>
                <c:pt idx="54">
                  <c:v>7.0623174864132998E-2</c:v>
                </c:pt>
                <c:pt idx="55">
                  <c:v>7.0635079551488511E-2</c:v>
                </c:pt>
                <c:pt idx="56">
                  <c:v>7.0642892002565558E-2</c:v>
                </c:pt>
                <c:pt idx="57">
                  <c:v>7.0643264024045416E-2</c:v>
                </c:pt>
                <c:pt idx="58">
                  <c:v>7.0745941952486624E-2</c:v>
                </c:pt>
                <c:pt idx="59">
                  <c:v>7.074743003840607E-2</c:v>
                </c:pt>
                <c:pt idx="60">
                  <c:v>7.0761566854640731E-2</c:v>
                </c:pt>
                <c:pt idx="61">
                  <c:v>7.1323319289228554E-2</c:v>
                </c:pt>
                <c:pt idx="62">
                  <c:v>7.1524582909832546E-2</c:v>
                </c:pt>
                <c:pt idx="63">
                  <c:v>7.1927110151040516E-2</c:v>
                </c:pt>
                <c:pt idx="64">
                  <c:v>7.1963568256066743E-2</c:v>
                </c:pt>
                <c:pt idx="65">
                  <c:v>7.2147346867117337E-2</c:v>
                </c:pt>
                <c:pt idx="66">
                  <c:v>7.2212078604612887E-2</c:v>
                </c:pt>
                <c:pt idx="67">
                  <c:v>7.2231795743045432E-2</c:v>
                </c:pt>
                <c:pt idx="68">
                  <c:v>7.2239980215602351E-2</c:v>
                </c:pt>
                <c:pt idx="69">
                  <c:v>7.2322941005611013E-2</c:v>
                </c:pt>
                <c:pt idx="70">
                  <c:v>7.355991242614382E-2</c:v>
                </c:pt>
                <c:pt idx="71">
                  <c:v>7.3655149924987839E-2</c:v>
                </c:pt>
                <c:pt idx="72">
                  <c:v>7.3713929318805646E-2</c:v>
                </c:pt>
                <c:pt idx="73">
                  <c:v>7.4322928481335634E-2</c:v>
                </c:pt>
                <c:pt idx="74">
                  <c:v>7.6362350233925361E-2</c:v>
                </c:pt>
                <c:pt idx="75">
                  <c:v>7.6388391737515521E-2</c:v>
                </c:pt>
                <c:pt idx="76">
                  <c:v>7.7782356222549032E-2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8556-4A22-91F8-9BC194C0506A}"/>
            </c:ext>
          </c:extLst>
        </c:ser>
        <c:ser>
          <c:idx val="8"/>
          <c:order val="8"/>
          <c:tx>
            <c:strRef>
              <c:f>'Active 1'!$W$1</c:f>
              <c:strCache>
                <c:ptCount val="1"/>
                <c:pt idx="0">
                  <c:v>Q.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'Active 1'!$V$2:$V$132</c:f>
              <c:numCache>
                <c:formatCode>General</c:formatCode>
                <c:ptCount val="131"/>
                <c:pt idx="0">
                  <c:v>0</c:v>
                </c:pt>
                <c:pt idx="1">
                  <c:v>1000</c:v>
                </c:pt>
                <c:pt idx="2">
                  <c:v>2000</c:v>
                </c:pt>
                <c:pt idx="3">
                  <c:v>3000</c:v>
                </c:pt>
                <c:pt idx="4">
                  <c:v>4000</c:v>
                </c:pt>
                <c:pt idx="5">
                  <c:v>5000</c:v>
                </c:pt>
                <c:pt idx="6">
                  <c:v>6000</c:v>
                </c:pt>
                <c:pt idx="7">
                  <c:v>7000</c:v>
                </c:pt>
                <c:pt idx="8">
                  <c:v>8000</c:v>
                </c:pt>
                <c:pt idx="9">
                  <c:v>9000</c:v>
                </c:pt>
                <c:pt idx="10">
                  <c:v>10000</c:v>
                </c:pt>
                <c:pt idx="11">
                  <c:v>11000</c:v>
                </c:pt>
                <c:pt idx="12">
                  <c:v>12000</c:v>
                </c:pt>
                <c:pt idx="13">
                  <c:v>13000</c:v>
                </c:pt>
                <c:pt idx="14">
                  <c:v>14000</c:v>
                </c:pt>
                <c:pt idx="15">
                  <c:v>15000</c:v>
                </c:pt>
                <c:pt idx="16">
                  <c:v>16000</c:v>
                </c:pt>
                <c:pt idx="17">
                  <c:v>17000</c:v>
                </c:pt>
                <c:pt idx="18">
                  <c:v>18000</c:v>
                </c:pt>
                <c:pt idx="19">
                  <c:v>19000</c:v>
                </c:pt>
                <c:pt idx="20">
                  <c:v>20000</c:v>
                </c:pt>
                <c:pt idx="21">
                  <c:v>21000</c:v>
                </c:pt>
                <c:pt idx="22">
                  <c:v>22000</c:v>
                </c:pt>
                <c:pt idx="23">
                  <c:v>23000</c:v>
                </c:pt>
                <c:pt idx="24">
                  <c:v>24000</c:v>
                </c:pt>
                <c:pt idx="25">
                  <c:v>25000</c:v>
                </c:pt>
                <c:pt idx="26">
                  <c:v>26000</c:v>
                </c:pt>
                <c:pt idx="27">
                  <c:v>27000</c:v>
                </c:pt>
                <c:pt idx="28">
                  <c:v>28000</c:v>
                </c:pt>
                <c:pt idx="29">
                  <c:v>29000</c:v>
                </c:pt>
                <c:pt idx="30">
                  <c:v>30000</c:v>
                </c:pt>
                <c:pt idx="31">
                  <c:v>31000</c:v>
                </c:pt>
                <c:pt idx="32">
                  <c:v>32000</c:v>
                </c:pt>
              </c:numCache>
            </c:numRef>
          </c:xVal>
          <c:yVal>
            <c:numRef>
              <c:f>'Active 1'!$W$2:$W$132</c:f>
              <c:numCache>
                <c:formatCode>General</c:formatCode>
                <c:ptCount val="131"/>
                <c:pt idx="0">
                  <c:v>8.2142438522181699E-2</c:v>
                </c:pt>
                <c:pt idx="1">
                  <c:v>7.2078263567304235E-2</c:v>
                </c:pt>
                <c:pt idx="2">
                  <c:v>6.2508899208127203E-2</c:v>
                </c:pt>
                <c:pt idx="3">
                  <c:v>5.3434345444650602E-2</c:v>
                </c:pt>
                <c:pt idx="4">
                  <c:v>4.4854602276874447E-2</c:v>
                </c:pt>
                <c:pt idx="5">
                  <c:v>3.6769669704798717E-2</c:v>
                </c:pt>
                <c:pt idx="6">
                  <c:v>2.9179547728423422E-2</c:v>
                </c:pt>
                <c:pt idx="7">
                  <c:v>2.2084236347748563E-2</c:v>
                </c:pt>
                <c:pt idx="8">
                  <c:v>1.5483735562774152E-2</c:v>
                </c:pt>
                <c:pt idx="9">
                  <c:v>9.3780453735001629E-3</c:v>
                </c:pt>
                <c:pt idx="10">
                  <c:v>3.7671657799266088E-3</c:v>
                </c:pt>
                <c:pt idx="11">
                  <c:v>-1.3489032179465135E-3</c:v>
                </c:pt>
                <c:pt idx="12">
                  <c:v>-5.9701616201191937E-3</c:v>
                </c:pt>
                <c:pt idx="13">
                  <c:v>-1.0096609426591449E-2</c:v>
                </c:pt>
                <c:pt idx="14">
                  <c:v>-1.3728246637363259E-2</c:v>
                </c:pt>
                <c:pt idx="15">
                  <c:v>-1.6865073252434616E-2</c:v>
                </c:pt>
                <c:pt idx="16">
                  <c:v>-1.9507089271805556E-2</c:v>
                </c:pt>
                <c:pt idx="17">
                  <c:v>-2.165429469547607E-2</c:v>
                </c:pt>
                <c:pt idx="18">
                  <c:v>-2.3306689523446139E-2</c:v>
                </c:pt>
                <c:pt idx="19">
                  <c:v>-2.4464273755715776E-2</c:v>
                </c:pt>
                <c:pt idx="20">
                  <c:v>-2.5127047392284982E-2</c:v>
                </c:pt>
                <c:pt idx="21">
                  <c:v>-2.5295010433153756E-2</c:v>
                </c:pt>
                <c:pt idx="22">
                  <c:v>-2.4968162878322098E-2</c:v>
                </c:pt>
                <c:pt idx="23">
                  <c:v>-2.414650472778998E-2</c:v>
                </c:pt>
                <c:pt idx="24">
                  <c:v>-2.2830035981557445E-2</c:v>
                </c:pt>
                <c:pt idx="25">
                  <c:v>-2.1018756639624464E-2</c:v>
                </c:pt>
                <c:pt idx="26">
                  <c:v>-1.8712666701991093E-2</c:v>
                </c:pt>
                <c:pt idx="27">
                  <c:v>-1.5911766168657221E-2</c:v>
                </c:pt>
                <c:pt idx="28">
                  <c:v>-1.2616055039622959E-2</c:v>
                </c:pt>
                <c:pt idx="29">
                  <c:v>-8.8255333148882231E-3</c:v>
                </c:pt>
                <c:pt idx="30">
                  <c:v>-4.5402009944530697E-3</c:v>
                </c:pt>
                <c:pt idx="31">
                  <c:v>2.3994192168250161E-4</c:v>
                </c:pt>
                <c:pt idx="32">
                  <c:v>5.5148954335185463E-3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8556-4A22-91F8-9BC194C0506A}"/>
            </c:ext>
          </c:extLst>
        </c:ser>
        <c:ser>
          <c:idx val="9"/>
          <c:order val="9"/>
          <c:tx>
            <c:strRef>
              <c:f>'Active 1'!$U$20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1'!$F$21:$F$992</c:f>
              <c:numCache>
                <c:formatCode>General</c:formatCode>
                <c:ptCount val="972"/>
                <c:pt idx="0">
                  <c:v>-12536.5</c:v>
                </c:pt>
                <c:pt idx="1">
                  <c:v>-12287</c:v>
                </c:pt>
                <c:pt idx="2">
                  <c:v>-11670.5</c:v>
                </c:pt>
                <c:pt idx="3">
                  <c:v>-11609.5</c:v>
                </c:pt>
                <c:pt idx="4">
                  <c:v>-10811</c:v>
                </c:pt>
                <c:pt idx="5">
                  <c:v>-10686.5</c:v>
                </c:pt>
                <c:pt idx="6">
                  <c:v>-10119</c:v>
                </c:pt>
                <c:pt idx="7">
                  <c:v>-10119</c:v>
                </c:pt>
                <c:pt idx="8">
                  <c:v>-10118.5</c:v>
                </c:pt>
                <c:pt idx="9">
                  <c:v>-617.5</c:v>
                </c:pt>
                <c:pt idx="10">
                  <c:v>-615</c:v>
                </c:pt>
                <c:pt idx="11">
                  <c:v>-614.5</c:v>
                </c:pt>
                <c:pt idx="12">
                  <c:v>-601.5</c:v>
                </c:pt>
                <c:pt idx="13">
                  <c:v>-601</c:v>
                </c:pt>
                <c:pt idx="14">
                  <c:v>0</c:v>
                </c:pt>
                <c:pt idx="15">
                  <c:v>195</c:v>
                </c:pt>
                <c:pt idx="16">
                  <c:v>219</c:v>
                </c:pt>
                <c:pt idx="17">
                  <c:v>221.5</c:v>
                </c:pt>
                <c:pt idx="18">
                  <c:v>222</c:v>
                </c:pt>
                <c:pt idx="19">
                  <c:v>248</c:v>
                </c:pt>
                <c:pt idx="20">
                  <c:v>248</c:v>
                </c:pt>
                <c:pt idx="21">
                  <c:v>248.5</c:v>
                </c:pt>
                <c:pt idx="22">
                  <c:v>253.5</c:v>
                </c:pt>
                <c:pt idx="23">
                  <c:v>410.5</c:v>
                </c:pt>
                <c:pt idx="24">
                  <c:v>2241.5</c:v>
                </c:pt>
                <c:pt idx="25">
                  <c:v>2426.5</c:v>
                </c:pt>
                <c:pt idx="26">
                  <c:v>2976.5</c:v>
                </c:pt>
                <c:pt idx="27">
                  <c:v>3286.5</c:v>
                </c:pt>
                <c:pt idx="28">
                  <c:v>3956.5</c:v>
                </c:pt>
                <c:pt idx="29">
                  <c:v>4843.5</c:v>
                </c:pt>
                <c:pt idx="30">
                  <c:v>4858.5</c:v>
                </c:pt>
                <c:pt idx="31">
                  <c:v>5145.5</c:v>
                </c:pt>
                <c:pt idx="32">
                  <c:v>5146</c:v>
                </c:pt>
                <c:pt idx="33">
                  <c:v>5909</c:v>
                </c:pt>
                <c:pt idx="34">
                  <c:v>5947.5</c:v>
                </c:pt>
                <c:pt idx="35">
                  <c:v>5974</c:v>
                </c:pt>
                <c:pt idx="36">
                  <c:v>5998</c:v>
                </c:pt>
                <c:pt idx="37">
                  <c:v>6052</c:v>
                </c:pt>
                <c:pt idx="38">
                  <c:v>6157.5</c:v>
                </c:pt>
                <c:pt idx="39">
                  <c:v>6184</c:v>
                </c:pt>
                <c:pt idx="40">
                  <c:v>6211</c:v>
                </c:pt>
                <c:pt idx="41">
                  <c:v>7116.5</c:v>
                </c:pt>
                <c:pt idx="42">
                  <c:v>8213.5</c:v>
                </c:pt>
                <c:pt idx="43">
                  <c:v>8809</c:v>
                </c:pt>
                <c:pt idx="44">
                  <c:v>9866</c:v>
                </c:pt>
                <c:pt idx="45">
                  <c:v>10005.5</c:v>
                </c:pt>
                <c:pt idx="46">
                  <c:v>10128.5</c:v>
                </c:pt>
                <c:pt idx="47">
                  <c:v>10691</c:v>
                </c:pt>
                <c:pt idx="48">
                  <c:v>10800</c:v>
                </c:pt>
                <c:pt idx="49">
                  <c:v>10805</c:v>
                </c:pt>
                <c:pt idx="50">
                  <c:v>10805.5</c:v>
                </c:pt>
                <c:pt idx="51">
                  <c:v>10826.5</c:v>
                </c:pt>
                <c:pt idx="52">
                  <c:v>10831.5</c:v>
                </c:pt>
                <c:pt idx="53">
                  <c:v>10832</c:v>
                </c:pt>
                <c:pt idx="54">
                  <c:v>10834.5</c:v>
                </c:pt>
                <c:pt idx="55">
                  <c:v>10850.5</c:v>
                </c:pt>
                <c:pt idx="56">
                  <c:v>10861</c:v>
                </c:pt>
                <c:pt idx="57">
                  <c:v>10861.5</c:v>
                </c:pt>
                <c:pt idx="58">
                  <c:v>10999.5</c:v>
                </c:pt>
                <c:pt idx="59">
                  <c:v>11001.5</c:v>
                </c:pt>
                <c:pt idx="60">
                  <c:v>11020.5</c:v>
                </c:pt>
                <c:pt idx="61">
                  <c:v>11775.5</c:v>
                </c:pt>
                <c:pt idx="62">
                  <c:v>12046</c:v>
                </c:pt>
                <c:pt idx="63">
                  <c:v>12587</c:v>
                </c:pt>
                <c:pt idx="64">
                  <c:v>12636</c:v>
                </c:pt>
                <c:pt idx="65">
                  <c:v>12883</c:v>
                </c:pt>
                <c:pt idx="66">
                  <c:v>12970</c:v>
                </c:pt>
                <c:pt idx="67">
                  <c:v>12996.5</c:v>
                </c:pt>
                <c:pt idx="68">
                  <c:v>13007.5</c:v>
                </c:pt>
                <c:pt idx="69">
                  <c:v>13119</c:v>
                </c:pt>
                <c:pt idx="70">
                  <c:v>14781.5</c:v>
                </c:pt>
                <c:pt idx="71">
                  <c:v>14909.5</c:v>
                </c:pt>
                <c:pt idx="72">
                  <c:v>14988.5</c:v>
                </c:pt>
                <c:pt idx="73">
                  <c:v>15807</c:v>
                </c:pt>
                <c:pt idx="74">
                  <c:v>18548</c:v>
                </c:pt>
                <c:pt idx="75">
                  <c:v>18583</c:v>
                </c:pt>
                <c:pt idx="76">
                  <c:v>20456.5</c:v>
                </c:pt>
              </c:numCache>
            </c:numRef>
          </c:xVal>
          <c:yVal>
            <c:numRef>
              <c:f>'Active 1'!$U$21:$U$992</c:f>
              <c:numCache>
                <c:formatCode>General</c:formatCode>
                <c:ptCount val="972"/>
                <c:pt idx="24">
                  <c:v>3.4081999998306856E-2</c:v>
                </c:pt>
                <c:pt idx="33">
                  <c:v>6.7719999933615327E-3</c:v>
                </c:pt>
                <c:pt idx="70">
                  <c:v>-2.4488000002747867E-2</c:v>
                </c:pt>
                <c:pt idx="75">
                  <c:v>-3.7536000003456138E-2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8556-4A22-91F8-9BC194C050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15840112"/>
        <c:axId val="1"/>
      </c:scatterChart>
      <c:valAx>
        <c:axId val="1215840112"/>
        <c:scaling>
          <c:orientation val="minMax"/>
          <c:max val="32000"/>
          <c:min val="12000"/>
        </c:scaling>
        <c:delete val="0"/>
        <c:axPos val="b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90343698854337151"/>
              <c:y val="0.8781250000000000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in val="-0.04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2.2913256955810146E-2"/>
              <c:y val="0.3781249999999999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15840112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1.3093289689034371E-2"/>
          <c:y val="0.92812499999999998"/>
          <c:w val="0.88216039279869063"/>
          <c:h val="6.2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HH UMa = HIP 54165</a:t>
            </a:r>
          </a:p>
        </c:rich>
      </c:tx>
      <c:layout>
        <c:manualLayout>
          <c:xMode val="edge"/>
          <c:yMode val="edge"/>
          <c:x val="0.34022595859728061"/>
          <c:y val="3.225806451612903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293248954829354"/>
          <c:y val="0.18610444384940564"/>
          <c:w val="0.75188038934040669"/>
          <c:h val="0.61042257582605053"/>
        </c:manualLayout>
      </c:layout>
      <c:scatterChart>
        <c:scatterStyle val="lineMarker"/>
        <c:varyColors val="0"/>
        <c:ser>
          <c:idx val="0"/>
          <c:order val="0"/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B!$E$11:$E$140</c:f>
              <c:numCache>
                <c:formatCode>General</c:formatCode>
                <c:ptCount val="130"/>
                <c:pt idx="0">
                  <c:v>0.47252419478365326</c:v>
                </c:pt>
                <c:pt idx="1">
                  <c:v>0.48234592297831114</c:v>
                </c:pt>
                <c:pt idx="2">
                  <c:v>8.9428858964311075E-3</c:v>
                </c:pt>
                <c:pt idx="3">
                  <c:v>4.7079314180336951E-2</c:v>
                </c:pt>
                <c:pt idx="4">
                  <c:v>0.47837249062934006</c:v>
                </c:pt>
                <c:pt idx="5">
                  <c:v>0.53748395445734332</c:v>
                </c:pt>
                <c:pt idx="6">
                  <c:v>0.48354967056798159</c:v>
                </c:pt>
                <c:pt idx="7">
                  <c:v>6.9961171140818124E-2</c:v>
                </c:pt>
                <c:pt idx="8">
                  <c:v>0.95924302385196825</c:v>
                </c:pt>
                <c:pt idx="9">
                  <c:v>0.51650891891335959</c:v>
                </c:pt>
                <c:pt idx="10">
                  <c:v>3.187800604291624E-2</c:v>
                </c:pt>
                <c:pt idx="11">
                  <c:v>6.7686833879861297E-2</c:v>
                </c:pt>
                <c:pt idx="12">
                  <c:v>0.52050898283596325</c:v>
                </c:pt>
                <c:pt idx="13">
                  <c:v>0.51066062306757865</c:v>
                </c:pt>
                <c:pt idx="14">
                  <c:v>4.5902198175298281E-2</c:v>
                </c:pt>
                <c:pt idx="15">
                  <c:v>0.44543987387692141</c:v>
                </c:pt>
                <c:pt idx="16">
                  <c:v>0.56182522222610487</c:v>
                </c:pt>
                <c:pt idx="17">
                  <c:v>0.4130239098394668</c:v>
                </c:pt>
                <c:pt idx="18">
                  <c:v>0.42206266944435811</c:v>
                </c:pt>
                <c:pt idx="19">
                  <c:v>0.95520034940130927</c:v>
                </c:pt>
                <c:pt idx="20">
                  <c:v>0.55847496896123516</c:v>
                </c:pt>
                <c:pt idx="21">
                  <c:v>0.51025049667754274</c:v>
                </c:pt>
                <c:pt idx="22">
                  <c:v>0.93486447186228361</c:v>
                </c:pt>
                <c:pt idx="23">
                  <c:v>0.94434531576030167</c:v>
                </c:pt>
                <c:pt idx="24">
                  <c:v>7.8190330580412137E-3</c:v>
                </c:pt>
                <c:pt idx="25">
                  <c:v>0.10709092555703137</c:v>
                </c:pt>
                <c:pt idx="26">
                  <c:v>0.97302753171993572</c:v>
                </c:pt>
                <c:pt idx="27">
                  <c:v>0.96867593090803439</c:v>
                </c:pt>
                <c:pt idx="28">
                  <c:v>0.46621783569548825</c:v>
                </c:pt>
                <c:pt idx="29">
                  <c:v>0.99735282054280106</c:v>
                </c:pt>
                <c:pt idx="30">
                  <c:v>9.4217217837240241E-2</c:v>
                </c:pt>
                <c:pt idx="31">
                  <c:v>0.91556189979226588</c:v>
                </c:pt>
                <c:pt idx="32">
                  <c:v>0.42802814424493363</c:v>
                </c:pt>
                <c:pt idx="33">
                  <c:v>0.92364724867456971</c:v>
                </c:pt>
                <c:pt idx="34">
                  <c:v>0.18674066695075453</c:v>
                </c:pt>
                <c:pt idx="35">
                  <c:v>0.42693624930825536</c:v>
                </c:pt>
                <c:pt idx="36">
                  <c:v>0.57562038274124916</c:v>
                </c:pt>
                <c:pt idx="37">
                  <c:v>0.43277921884055104</c:v>
                </c:pt>
                <c:pt idx="38">
                  <c:v>0.16042866197494732</c:v>
                </c:pt>
                <c:pt idx="39">
                  <c:v>6.3590896252435414E-2</c:v>
                </c:pt>
                <c:pt idx="40">
                  <c:v>0.85746243614903506</c:v>
                </c:pt>
                <c:pt idx="41">
                  <c:v>0.54838692496147701</c:v>
                </c:pt>
                <c:pt idx="42">
                  <c:v>0.10579663057069411</c:v>
                </c:pt>
                <c:pt idx="43">
                  <c:v>0.87742547150836003</c:v>
                </c:pt>
                <c:pt idx="44">
                  <c:v>0.1222656021172952</c:v>
                </c:pt>
                <c:pt idx="45">
                  <c:v>0.38400613590079047</c:v>
                </c:pt>
                <c:pt idx="46">
                  <c:v>0.91709055271041962</c:v>
                </c:pt>
                <c:pt idx="47">
                  <c:v>8.8395553590146392E-2</c:v>
                </c:pt>
                <c:pt idx="48">
                  <c:v>0.87036277544257246</c:v>
                </c:pt>
                <c:pt idx="49">
                  <c:v>0.86904184886316216</c:v>
                </c:pt>
                <c:pt idx="50">
                  <c:v>0.81040442723269734</c:v>
                </c:pt>
                <c:pt idx="51">
                  <c:v>0.58750339551846764</c:v>
                </c:pt>
                <c:pt idx="52">
                  <c:v>0.59655813407852065</c:v>
                </c:pt>
                <c:pt idx="53">
                  <c:v>0.9085258352999972</c:v>
                </c:pt>
                <c:pt idx="54">
                  <c:v>0.61161563166999144</c:v>
                </c:pt>
                <c:pt idx="55">
                  <c:v>0.33577101097915829</c:v>
                </c:pt>
                <c:pt idx="56">
                  <c:v>7.2118329446141161E-2</c:v>
                </c:pt>
                <c:pt idx="57">
                  <c:v>0.1264787186880767</c:v>
                </c:pt>
                <c:pt idx="58">
                  <c:v>0.11412699004918636</c:v>
                </c:pt>
                <c:pt idx="59">
                  <c:v>0.9061556243098039</c:v>
                </c:pt>
                <c:pt idx="60">
                  <c:v>0.38879982102434951</c:v>
                </c:pt>
                <c:pt idx="61">
                  <c:v>0.47078248919797261</c:v>
                </c:pt>
                <c:pt idx="62">
                  <c:v>0.37483421838888376</c:v>
                </c:pt>
                <c:pt idx="63">
                  <c:v>0.62563982380240191</c:v>
                </c:pt>
                <c:pt idx="64">
                  <c:v>0.62070765444150311</c:v>
                </c:pt>
                <c:pt idx="65">
                  <c:v>0.79517648750208991</c:v>
                </c:pt>
                <c:pt idx="66">
                  <c:v>0.17151272723640432</c:v>
                </c:pt>
                <c:pt idx="67">
                  <c:v>0.32509707211164596</c:v>
                </c:pt>
                <c:pt idx="68">
                  <c:v>0.88551082040976326</c:v>
                </c:pt>
                <c:pt idx="69">
                  <c:v>6.0959695766797495E-2</c:v>
                </c:pt>
                <c:pt idx="70">
                  <c:v>0.59990838734336194</c:v>
                </c:pt>
                <c:pt idx="71">
                  <c:v>0.15379207123186234</c:v>
                </c:pt>
                <c:pt idx="72">
                  <c:v>0.86908445939798185</c:v>
                </c:pt>
                <c:pt idx="73">
                  <c:v>0.14528061698820238</c:v>
                </c:pt>
                <c:pt idx="74">
                  <c:v>0.33889223262679025</c:v>
                </c:pt>
                <c:pt idx="75">
                  <c:v>0.83098531533892128</c:v>
                </c:pt>
                <c:pt idx="76">
                  <c:v>0.84829051861783</c:v>
                </c:pt>
                <c:pt idx="77">
                  <c:v>0.64312079552973955</c:v>
                </c:pt>
                <c:pt idx="78">
                  <c:v>0.63360799373504051</c:v>
                </c:pt>
                <c:pt idx="79">
                  <c:v>0.39146830575009517</c:v>
                </c:pt>
                <c:pt idx="80">
                  <c:v>0.19020809919402382</c:v>
                </c:pt>
                <c:pt idx="81">
                  <c:v>0.8332596526193754</c:v>
                </c:pt>
                <c:pt idx="82">
                  <c:v>0.15209830250296363</c:v>
                </c:pt>
                <c:pt idx="83">
                  <c:v>0.7722679989487915</c:v>
                </c:pt>
                <c:pt idx="84">
                  <c:v>0.36318023722890302</c:v>
                </c:pt>
                <c:pt idx="85">
                  <c:v>0.3599098787043431</c:v>
                </c:pt>
                <c:pt idx="86">
                  <c:v>0.24564440443737112</c:v>
                </c:pt>
                <c:pt idx="87">
                  <c:v>0.19137988889011126</c:v>
                </c:pt>
                <c:pt idx="88">
                  <c:v>0.34703617101115469</c:v>
                </c:pt>
                <c:pt idx="89">
                  <c:v>0.63238294085715552</c:v>
                </c:pt>
                <c:pt idx="90">
                  <c:v>0.32177345043979244</c:v>
                </c:pt>
                <c:pt idx="91">
                  <c:v>0.79850010919329861</c:v>
                </c:pt>
                <c:pt idx="92">
                  <c:v>0.15474015563586363</c:v>
                </c:pt>
                <c:pt idx="93">
                  <c:v>9.9096124031348154E-2</c:v>
                </c:pt>
                <c:pt idx="94">
                  <c:v>0.22946305400739675</c:v>
                </c:pt>
                <c:pt idx="95">
                  <c:v>0.6812572238136454</c:v>
                </c:pt>
                <c:pt idx="96">
                  <c:v>0.28378083270217758</c:v>
                </c:pt>
                <c:pt idx="97">
                  <c:v>0.75326370062077785</c:v>
                </c:pt>
                <c:pt idx="98">
                  <c:v>0.30881984798696749</c:v>
                </c:pt>
                <c:pt idx="99">
                  <c:v>0.35330524587334367</c:v>
                </c:pt>
                <c:pt idx="100">
                  <c:v>0.64075058456052147</c:v>
                </c:pt>
                <c:pt idx="101">
                  <c:v>0.30029241479314805</c:v>
                </c:pt>
                <c:pt idx="102">
                  <c:v>0.11038791565636075</c:v>
                </c:pt>
                <c:pt idx="103">
                  <c:v>0.67883374965842336</c:v>
                </c:pt>
                <c:pt idx="104">
                  <c:v>0.26220924967583414</c:v>
                </c:pt>
                <c:pt idx="105">
                  <c:v>0.82425817722594275</c:v>
                </c:pt>
                <c:pt idx="106">
                  <c:v>0.29768784588125641</c:v>
                </c:pt>
                <c:pt idx="107">
                  <c:v>0.78514170664959693</c:v>
                </c:pt>
                <c:pt idx="108">
                  <c:v>0.19594454237335412</c:v>
                </c:pt>
                <c:pt idx="109">
                  <c:v>0.15221015514708824</c:v>
                </c:pt>
                <c:pt idx="110">
                  <c:v>0.13232701454739981</c:v>
                </c:pt>
                <c:pt idx="111">
                  <c:v>0.68036240259590386</c:v>
                </c:pt>
                <c:pt idx="112">
                  <c:v>0.20972905026064836</c:v>
                </c:pt>
                <c:pt idx="113">
                  <c:v>0.65884408272563633</c:v>
                </c:pt>
                <c:pt idx="114">
                  <c:v>0.29315515027224137</c:v>
                </c:pt>
                <c:pt idx="115">
                  <c:v>0.64972542836090952</c:v>
                </c:pt>
                <c:pt idx="116">
                  <c:v>0.19192849951576818</c:v>
                </c:pt>
                <c:pt idx="117">
                  <c:v>0.69386461567626156</c:v>
                </c:pt>
                <c:pt idx="118">
                  <c:v>0.22493035840125231</c:v>
                </c:pt>
                <c:pt idx="119">
                  <c:v>0.70294598580994716</c:v>
                </c:pt>
                <c:pt idx="120">
                  <c:v>0.71849883086048294</c:v>
                </c:pt>
                <c:pt idx="121">
                  <c:v>0.74703190995867885</c:v>
                </c:pt>
                <c:pt idx="122">
                  <c:v>0.30072917276925182</c:v>
                </c:pt>
                <c:pt idx="123">
                  <c:v>0.66475629435939254</c:v>
                </c:pt>
                <c:pt idx="124">
                  <c:v>0.24454718317250013</c:v>
                </c:pt>
                <c:pt idx="125">
                  <c:v>0.73194778079354705</c:v>
                </c:pt>
                <c:pt idx="126">
                  <c:v>0.71512727233687201</c:v>
                </c:pt>
                <c:pt idx="127">
                  <c:v>0.25493882724799732</c:v>
                </c:pt>
                <c:pt idx="128">
                  <c:v>0.23408097065725997</c:v>
                </c:pt>
                <c:pt idx="129">
                  <c:v>0.67177105359269262</c:v>
                </c:pt>
              </c:numCache>
            </c:numRef>
          </c:xVal>
          <c:yVal>
            <c:numRef>
              <c:f>B!$F$11:$F$140</c:f>
              <c:numCache>
                <c:formatCode>General</c:formatCode>
                <c:ptCount val="130"/>
                <c:pt idx="0">
                  <c:v>-10.859500000000001</c:v>
                </c:pt>
                <c:pt idx="1">
                  <c:v>-10.850099999999999</c:v>
                </c:pt>
                <c:pt idx="2">
                  <c:v>-10.8421</c:v>
                </c:pt>
                <c:pt idx="3">
                  <c:v>-10.839399999999999</c:v>
                </c:pt>
                <c:pt idx="4">
                  <c:v>-10.807700000000001</c:v>
                </c:pt>
                <c:pt idx="5">
                  <c:v>-10.801299999999999</c:v>
                </c:pt>
                <c:pt idx="6">
                  <c:v>-10.8012</c:v>
                </c:pt>
                <c:pt idx="7">
                  <c:v>-10.7951</c:v>
                </c:pt>
                <c:pt idx="8">
                  <c:v>-10.7943</c:v>
                </c:pt>
                <c:pt idx="9">
                  <c:v>-10.7874</c:v>
                </c:pt>
                <c:pt idx="10">
                  <c:v>-10.7798</c:v>
                </c:pt>
                <c:pt idx="11">
                  <c:v>-10.774900000000001</c:v>
                </c:pt>
                <c:pt idx="12">
                  <c:v>-10.770099999999999</c:v>
                </c:pt>
                <c:pt idx="13">
                  <c:v>-10.7691</c:v>
                </c:pt>
                <c:pt idx="14">
                  <c:v>-10.7683</c:v>
                </c:pt>
                <c:pt idx="15">
                  <c:v>-10.767899999999999</c:v>
                </c:pt>
                <c:pt idx="16">
                  <c:v>-10.7674</c:v>
                </c:pt>
                <c:pt idx="17">
                  <c:v>-10.763999999999999</c:v>
                </c:pt>
                <c:pt idx="18">
                  <c:v>-10.7629</c:v>
                </c:pt>
                <c:pt idx="19">
                  <c:v>-10.761900000000001</c:v>
                </c:pt>
                <c:pt idx="20">
                  <c:v>-10.7615</c:v>
                </c:pt>
                <c:pt idx="21">
                  <c:v>-10.7585</c:v>
                </c:pt>
                <c:pt idx="22">
                  <c:v>-10.7583</c:v>
                </c:pt>
                <c:pt idx="23">
                  <c:v>-10.7559</c:v>
                </c:pt>
                <c:pt idx="24">
                  <c:v>-10.7554</c:v>
                </c:pt>
                <c:pt idx="25">
                  <c:v>-10.750299999999999</c:v>
                </c:pt>
                <c:pt idx="26">
                  <c:v>-10.7464</c:v>
                </c:pt>
                <c:pt idx="27">
                  <c:v>-10.7438</c:v>
                </c:pt>
                <c:pt idx="28">
                  <c:v>-10.737399999999999</c:v>
                </c:pt>
                <c:pt idx="29">
                  <c:v>-10.735200000000001</c:v>
                </c:pt>
                <c:pt idx="30">
                  <c:v>-10.734299999999999</c:v>
                </c:pt>
                <c:pt idx="31">
                  <c:v>-10.725899999999999</c:v>
                </c:pt>
                <c:pt idx="32">
                  <c:v>-10.7224</c:v>
                </c:pt>
                <c:pt idx="33">
                  <c:v>-10.722300000000001</c:v>
                </c:pt>
                <c:pt idx="34">
                  <c:v>-10.722099999999999</c:v>
                </c:pt>
                <c:pt idx="35">
                  <c:v>-10.7195</c:v>
                </c:pt>
                <c:pt idx="36">
                  <c:v>-10.719099999999999</c:v>
                </c:pt>
                <c:pt idx="37">
                  <c:v>-10.7171</c:v>
                </c:pt>
                <c:pt idx="38">
                  <c:v>-10.715299999999999</c:v>
                </c:pt>
                <c:pt idx="39">
                  <c:v>-10.711600000000001</c:v>
                </c:pt>
                <c:pt idx="40">
                  <c:v>-10.705299999999999</c:v>
                </c:pt>
                <c:pt idx="41">
                  <c:v>-10.705</c:v>
                </c:pt>
                <c:pt idx="42">
                  <c:v>-10.7027</c:v>
                </c:pt>
                <c:pt idx="43">
                  <c:v>-10.7019</c:v>
                </c:pt>
                <c:pt idx="44">
                  <c:v>-10.7013</c:v>
                </c:pt>
                <c:pt idx="45">
                  <c:v>-10.699299999999999</c:v>
                </c:pt>
                <c:pt idx="46">
                  <c:v>-10.6953</c:v>
                </c:pt>
                <c:pt idx="47">
                  <c:v>-10.6929</c:v>
                </c:pt>
                <c:pt idx="48">
                  <c:v>-10.6912</c:v>
                </c:pt>
                <c:pt idx="49">
                  <c:v>-10.6907</c:v>
                </c:pt>
                <c:pt idx="50">
                  <c:v>-10.6883</c:v>
                </c:pt>
                <c:pt idx="51">
                  <c:v>-10.686199999999999</c:v>
                </c:pt>
                <c:pt idx="52">
                  <c:v>-10.684100000000001</c:v>
                </c:pt>
                <c:pt idx="53">
                  <c:v>-10.683299999999999</c:v>
                </c:pt>
                <c:pt idx="54">
                  <c:v>-10.681800000000001</c:v>
                </c:pt>
                <c:pt idx="55">
                  <c:v>-10.6798</c:v>
                </c:pt>
                <c:pt idx="56">
                  <c:v>-10.678800000000001</c:v>
                </c:pt>
                <c:pt idx="57">
                  <c:v>-10.6768</c:v>
                </c:pt>
                <c:pt idx="58">
                  <c:v>-10.6752</c:v>
                </c:pt>
                <c:pt idx="59">
                  <c:v>-10.6746</c:v>
                </c:pt>
                <c:pt idx="60">
                  <c:v>-10.6732</c:v>
                </c:pt>
                <c:pt idx="61">
                  <c:v>-10.670400000000001</c:v>
                </c:pt>
                <c:pt idx="62">
                  <c:v>-10.669499999999999</c:v>
                </c:pt>
                <c:pt idx="63">
                  <c:v>-10.6678</c:v>
                </c:pt>
                <c:pt idx="64">
                  <c:v>-10.665900000000001</c:v>
                </c:pt>
                <c:pt idx="65">
                  <c:v>-10.665800000000001</c:v>
                </c:pt>
                <c:pt idx="66">
                  <c:v>-10.665699999999999</c:v>
                </c:pt>
                <c:pt idx="67">
                  <c:v>-10.6607</c:v>
                </c:pt>
                <c:pt idx="68">
                  <c:v>-10.6591</c:v>
                </c:pt>
                <c:pt idx="69">
                  <c:v>-10.659000000000001</c:v>
                </c:pt>
                <c:pt idx="70">
                  <c:v>-10.6585</c:v>
                </c:pt>
                <c:pt idx="71">
                  <c:v>-10.6576</c:v>
                </c:pt>
                <c:pt idx="72">
                  <c:v>-10.6576</c:v>
                </c:pt>
                <c:pt idx="73">
                  <c:v>-10.657500000000001</c:v>
                </c:pt>
                <c:pt idx="74">
                  <c:v>-10.6557</c:v>
                </c:pt>
                <c:pt idx="75">
                  <c:v>-10.6531</c:v>
                </c:pt>
                <c:pt idx="76">
                  <c:v>-10.6508</c:v>
                </c:pt>
                <c:pt idx="77">
                  <c:v>-10.6508</c:v>
                </c:pt>
                <c:pt idx="78">
                  <c:v>-10.650600000000001</c:v>
                </c:pt>
                <c:pt idx="79">
                  <c:v>-10.6456</c:v>
                </c:pt>
                <c:pt idx="80">
                  <c:v>-10.6455</c:v>
                </c:pt>
                <c:pt idx="81">
                  <c:v>-10.6404</c:v>
                </c:pt>
                <c:pt idx="82">
                  <c:v>-10.6393</c:v>
                </c:pt>
                <c:pt idx="83">
                  <c:v>-10.6358</c:v>
                </c:pt>
                <c:pt idx="84">
                  <c:v>-10.6357</c:v>
                </c:pt>
                <c:pt idx="85">
                  <c:v>-10.6335</c:v>
                </c:pt>
                <c:pt idx="86">
                  <c:v>-10.6332</c:v>
                </c:pt>
                <c:pt idx="87">
                  <c:v>-10.631399999999999</c:v>
                </c:pt>
                <c:pt idx="88">
                  <c:v>-10.6295</c:v>
                </c:pt>
                <c:pt idx="89">
                  <c:v>-10.626300000000001</c:v>
                </c:pt>
                <c:pt idx="90">
                  <c:v>-10.6234</c:v>
                </c:pt>
                <c:pt idx="91">
                  <c:v>-10.6227</c:v>
                </c:pt>
                <c:pt idx="92">
                  <c:v>-10.6189</c:v>
                </c:pt>
                <c:pt idx="93">
                  <c:v>-10.6165</c:v>
                </c:pt>
                <c:pt idx="94">
                  <c:v>-10.616400000000001</c:v>
                </c:pt>
                <c:pt idx="95">
                  <c:v>-10.616099999999999</c:v>
                </c:pt>
                <c:pt idx="96">
                  <c:v>-10.614800000000001</c:v>
                </c:pt>
                <c:pt idx="97">
                  <c:v>-10.614100000000001</c:v>
                </c:pt>
                <c:pt idx="98">
                  <c:v>-10.613</c:v>
                </c:pt>
                <c:pt idx="99">
                  <c:v>-10.613</c:v>
                </c:pt>
                <c:pt idx="100">
                  <c:v>-10.612</c:v>
                </c:pt>
                <c:pt idx="101">
                  <c:v>-10.6119</c:v>
                </c:pt>
                <c:pt idx="102">
                  <c:v>-10.6112</c:v>
                </c:pt>
                <c:pt idx="103">
                  <c:v>-10.6097</c:v>
                </c:pt>
                <c:pt idx="104">
                  <c:v>-10.6092</c:v>
                </c:pt>
                <c:pt idx="105">
                  <c:v>-10.6088</c:v>
                </c:pt>
                <c:pt idx="106">
                  <c:v>-10.6058</c:v>
                </c:pt>
                <c:pt idx="107">
                  <c:v>-10.604799999999999</c:v>
                </c:pt>
                <c:pt idx="108">
                  <c:v>-10.603999999999999</c:v>
                </c:pt>
                <c:pt idx="109">
                  <c:v>-10.6038</c:v>
                </c:pt>
                <c:pt idx="110">
                  <c:v>-10.6022</c:v>
                </c:pt>
                <c:pt idx="111">
                  <c:v>-10.598699999999999</c:v>
                </c:pt>
                <c:pt idx="112">
                  <c:v>-10.5954</c:v>
                </c:pt>
                <c:pt idx="113">
                  <c:v>-10.5915</c:v>
                </c:pt>
                <c:pt idx="114">
                  <c:v>-10.5905</c:v>
                </c:pt>
                <c:pt idx="115">
                  <c:v>-10.5885</c:v>
                </c:pt>
                <c:pt idx="116">
                  <c:v>-10.586499999999999</c:v>
                </c:pt>
                <c:pt idx="117">
                  <c:v>-10.5854</c:v>
                </c:pt>
                <c:pt idx="118">
                  <c:v>-10.5852</c:v>
                </c:pt>
                <c:pt idx="119">
                  <c:v>-10.5848</c:v>
                </c:pt>
                <c:pt idx="120">
                  <c:v>-10.578799999999999</c:v>
                </c:pt>
                <c:pt idx="121">
                  <c:v>-10.5748</c:v>
                </c:pt>
                <c:pt idx="122">
                  <c:v>-10.570399999999999</c:v>
                </c:pt>
                <c:pt idx="123">
                  <c:v>-10.5677</c:v>
                </c:pt>
                <c:pt idx="124">
                  <c:v>-10.565300000000001</c:v>
                </c:pt>
                <c:pt idx="125">
                  <c:v>-10.5547</c:v>
                </c:pt>
                <c:pt idx="126">
                  <c:v>-10.552</c:v>
                </c:pt>
                <c:pt idx="127">
                  <c:v>-10.5413</c:v>
                </c:pt>
                <c:pt idx="128">
                  <c:v>-10.536</c:v>
                </c:pt>
                <c:pt idx="129">
                  <c:v>-10.521699999999999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D13-42CC-B989-7F6E8B73AD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20407576"/>
        <c:axId val="1"/>
      </c:scatterChart>
      <c:valAx>
        <c:axId val="1120407576"/>
        <c:scaling>
          <c:orientation val="minMax"/>
          <c:max val="1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Phase</a:t>
                </a:r>
              </a:p>
            </c:rich>
          </c:tx>
          <c:layout>
            <c:manualLayout>
              <c:xMode val="edge"/>
              <c:yMode val="edge"/>
              <c:x val="0.50563949243186701"/>
              <c:y val="0.8759315631451775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C-V  (mags)</a:t>
                </a:r>
              </a:p>
            </c:rich>
          </c:tx>
          <c:layout>
            <c:manualLayout>
              <c:xMode val="edge"/>
              <c:yMode val="edge"/>
              <c:x val="2.819548872180451E-2"/>
              <c:y val="0.3895786847983951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20407576"/>
        <c:crossesAt val="0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57149</xdr:colOff>
      <xdr:row>0</xdr:row>
      <xdr:rowOff>0</xdr:rowOff>
    </xdr:from>
    <xdr:to>
      <xdr:col>17</xdr:col>
      <xdr:colOff>466724</xdr:colOff>
      <xdr:row>18</xdr:row>
      <xdr:rowOff>133350</xdr:rowOff>
    </xdr:to>
    <xdr:graphicFrame macro="">
      <xdr:nvGraphicFramePr>
        <xdr:cNvPr id="1032" name="Chart 1">
          <a:extLst>
            <a:ext uri="{FF2B5EF4-FFF2-40B4-BE49-F238E27FC236}">
              <a16:creationId xmlns:a16="http://schemas.microsoft.com/office/drawing/2014/main" id="{5F930EB5-44CF-7CC7-9B8F-AE92804FE3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561975</xdr:colOff>
      <xdr:row>0</xdr:row>
      <xdr:rowOff>38100</xdr:rowOff>
    </xdr:from>
    <xdr:to>
      <xdr:col>27</xdr:col>
      <xdr:colOff>0</xdr:colOff>
      <xdr:row>18</xdr:row>
      <xdr:rowOff>152400</xdr:rowOff>
    </xdr:to>
    <xdr:graphicFrame macro="">
      <xdr:nvGraphicFramePr>
        <xdr:cNvPr id="1033" name="Chart 2">
          <a:extLst>
            <a:ext uri="{FF2B5EF4-FFF2-40B4-BE49-F238E27FC236}">
              <a16:creationId xmlns:a16="http://schemas.microsoft.com/office/drawing/2014/main" id="{F2C1023C-AB44-BC83-301C-DE6CA3FC7E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0</xdr:rowOff>
    </xdr:from>
    <xdr:to>
      <xdr:col>11</xdr:col>
      <xdr:colOff>561975</xdr:colOff>
      <xdr:row>20</xdr:row>
      <xdr:rowOff>152400</xdr:rowOff>
    </xdr:to>
    <xdr:graphicFrame macro="">
      <xdr:nvGraphicFramePr>
        <xdr:cNvPr id="2" name="Chart 4">
          <a:extLst>
            <a:ext uri="{FF2B5EF4-FFF2-40B4-BE49-F238E27FC236}">
              <a16:creationId xmlns:a16="http://schemas.microsoft.com/office/drawing/2014/main" id="{3658FC61-8F7D-28D2-ADFB-3A92A71C696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0</xdr:row>
      <xdr:rowOff>0</xdr:rowOff>
    </xdr:from>
    <xdr:to>
      <xdr:col>14</xdr:col>
      <xdr:colOff>190500</xdr:colOff>
      <xdr:row>23</xdr:row>
      <xdr:rowOff>47625</xdr:rowOff>
    </xdr:to>
    <xdr:graphicFrame macro="">
      <xdr:nvGraphicFramePr>
        <xdr:cNvPr id="3075" name="Chart 1">
          <a:extLst>
            <a:ext uri="{FF2B5EF4-FFF2-40B4-BE49-F238E27FC236}">
              <a16:creationId xmlns:a16="http://schemas.microsoft.com/office/drawing/2014/main" id="{C3D72966-83FE-20CD-44C0-4E1927436D4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://www.konkoly.hu/cgi-bin/IBVS?5414" TargetMode="External"/><Relationship Id="rId13" Type="http://schemas.openxmlformats.org/officeDocument/2006/relationships/hyperlink" Target="http://www.konkoly.hu/cgi-bin/IBVS?5414" TargetMode="External"/><Relationship Id="rId18" Type="http://schemas.openxmlformats.org/officeDocument/2006/relationships/hyperlink" Target="http://www.konkoly.hu/cgi-bin/IBVS?5898" TargetMode="External"/><Relationship Id="rId26" Type="http://schemas.openxmlformats.org/officeDocument/2006/relationships/hyperlink" Target="http://www.konkoly.hu/cgi-bin/IBVS?5898" TargetMode="External"/><Relationship Id="rId3" Type="http://schemas.openxmlformats.org/officeDocument/2006/relationships/hyperlink" Target="http://www.konkoly.hu/cgi-bin/IBVS?5414" TargetMode="External"/><Relationship Id="rId21" Type="http://schemas.openxmlformats.org/officeDocument/2006/relationships/hyperlink" Target="http://www.konkoly.hu/cgi-bin/IBVS?5887" TargetMode="External"/><Relationship Id="rId34" Type="http://schemas.openxmlformats.org/officeDocument/2006/relationships/hyperlink" Target="http://www.konkoly.hu/cgi-bin/IBVS?5672" TargetMode="External"/><Relationship Id="rId7" Type="http://schemas.openxmlformats.org/officeDocument/2006/relationships/hyperlink" Target="http://www.konkoly.hu/cgi-bin/IBVS?5414" TargetMode="External"/><Relationship Id="rId12" Type="http://schemas.openxmlformats.org/officeDocument/2006/relationships/hyperlink" Target="http://www.konkoly.hu/cgi-bin/IBVS?5414" TargetMode="External"/><Relationship Id="rId17" Type="http://schemas.openxmlformats.org/officeDocument/2006/relationships/hyperlink" Target="http://www.konkoly.hu/cgi-bin/IBVS?5820" TargetMode="External"/><Relationship Id="rId25" Type="http://schemas.openxmlformats.org/officeDocument/2006/relationships/hyperlink" Target="http://www.konkoly.hu/cgi-bin/IBVS?5929" TargetMode="External"/><Relationship Id="rId33" Type="http://schemas.openxmlformats.org/officeDocument/2006/relationships/hyperlink" Target="http://www.konkoly.hu/cgi-bin/IBVS?6131" TargetMode="External"/><Relationship Id="rId2" Type="http://schemas.openxmlformats.org/officeDocument/2006/relationships/hyperlink" Target="http://www.konkoly.hu/cgi-bin/IBVS?5414" TargetMode="External"/><Relationship Id="rId16" Type="http://schemas.openxmlformats.org/officeDocument/2006/relationships/hyperlink" Target="http://www.konkoly.hu/cgi-bin/IBVS?5760" TargetMode="External"/><Relationship Id="rId20" Type="http://schemas.openxmlformats.org/officeDocument/2006/relationships/hyperlink" Target="http://www.konkoly.hu/cgi-bin/IBVS?5898" TargetMode="External"/><Relationship Id="rId29" Type="http://schemas.openxmlformats.org/officeDocument/2006/relationships/hyperlink" Target="http://www.konkoly.hu/cgi-bin/IBVS?5980" TargetMode="External"/><Relationship Id="rId1" Type="http://schemas.openxmlformats.org/officeDocument/2006/relationships/hyperlink" Target="http://www.konkoly.hu/cgi-bin/IBVS?5414" TargetMode="External"/><Relationship Id="rId6" Type="http://schemas.openxmlformats.org/officeDocument/2006/relationships/hyperlink" Target="http://www.konkoly.hu/cgi-bin/IBVS?5414" TargetMode="External"/><Relationship Id="rId11" Type="http://schemas.openxmlformats.org/officeDocument/2006/relationships/hyperlink" Target="http://www.konkoly.hu/cgi-bin/IBVS?5414" TargetMode="External"/><Relationship Id="rId24" Type="http://schemas.openxmlformats.org/officeDocument/2006/relationships/hyperlink" Target="http://www.konkoly.hu/cgi-bin/IBVS?5887" TargetMode="External"/><Relationship Id="rId32" Type="http://schemas.openxmlformats.org/officeDocument/2006/relationships/hyperlink" Target="http://www.konkoly.hu/cgi-bin/IBVS?6125" TargetMode="External"/><Relationship Id="rId5" Type="http://schemas.openxmlformats.org/officeDocument/2006/relationships/hyperlink" Target="http://www.konkoly.hu/cgi-bin/IBVS?5414" TargetMode="External"/><Relationship Id="rId15" Type="http://schemas.openxmlformats.org/officeDocument/2006/relationships/hyperlink" Target="http://www.bav-astro.de/sfs/BAVM_link.php?BAVMnr=178" TargetMode="External"/><Relationship Id="rId23" Type="http://schemas.openxmlformats.org/officeDocument/2006/relationships/hyperlink" Target="http://www.konkoly.hu/cgi-bin/IBVS?5887" TargetMode="External"/><Relationship Id="rId28" Type="http://schemas.openxmlformats.org/officeDocument/2006/relationships/hyperlink" Target="http://www.konkoly.hu/cgi-bin/IBVS?5887" TargetMode="External"/><Relationship Id="rId10" Type="http://schemas.openxmlformats.org/officeDocument/2006/relationships/hyperlink" Target="http://www.konkoly.hu/cgi-bin/IBVS?5414" TargetMode="External"/><Relationship Id="rId19" Type="http://schemas.openxmlformats.org/officeDocument/2006/relationships/hyperlink" Target="http://www.konkoly.hu/cgi-bin/IBVS?5898" TargetMode="External"/><Relationship Id="rId31" Type="http://schemas.openxmlformats.org/officeDocument/2006/relationships/hyperlink" Target="http://www.konkoly.hu/cgi-bin/IBVS?6092" TargetMode="External"/><Relationship Id="rId4" Type="http://schemas.openxmlformats.org/officeDocument/2006/relationships/hyperlink" Target="http://www.konkoly.hu/cgi-bin/IBVS?5414" TargetMode="External"/><Relationship Id="rId9" Type="http://schemas.openxmlformats.org/officeDocument/2006/relationships/hyperlink" Target="http://www.konkoly.hu/cgi-bin/IBVS?5414" TargetMode="External"/><Relationship Id="rId14" Type="http://schemas.openxmlformats.org/officeDocument/2006/relationships/hyperlink" Target="http://www.konkoly.hu/cgi-bin/IBVS?5668" TargetMode="External"/><Relationship Id="rId22" Type="http://schemas.openxmlformats.org/officeDocument/2006/relationships/hyperlink" Target="http://www.konkoly.hu/cgi-bin/IBVS?5887" TargetMode="External"/><Relationship Id="rId27" Type="http://schemas.openxmlformats.org/officeDocument/2006/relationships/hyperlink" Target="http://www.konkoly.hu/cgi-bin/IBVS?5898" TargetMode="External"/><Relationship Id="rId30" Type="http://schemas.openxmlformats.org/officeDocument/2006/relationships/hyperlink" Target="http://www.konkoly.hu/cgi-bin/IBVS?6044" TargetMode="External"/><Relationship Id="rId35" Type="http://schemas.openxmlformats.org/officeDocument/2006/relationships/hyperlink" Target="http://www.konkoly.hu/cgi-bin/IBVS?6018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97"/>
  <sheetViews>
    <sheetView tabSelected="1" workbookViewId="0">
      <pane xSplit="14" ySplit="22" topLeftCell="O81" activePane="bottomRight" state="frozen"/>
      <selection pane="topRight" activeCell="O1" sqref="O1"/>
      <selection pane="bottomLeft" activeCell="A23" sqref="A23"/>
      <selection pane="bottomRight" activeCell="F19" sqref="F19"/>
    </sheetView>
  </sheetViews>
  <sheetFormatPr defaultColWidth="10.28515625" defaultRowHeight="12.95" customHeight="1" x14ac:dyDescent="0.2"/>
  <cols>
    <col min="1" max="1" width="14.42578125" style="28" customWidth="1"/>
    <col min="2" max="2" width="5.140625" style="28" customWidth="1"/>
    <col min="3" max="3" width="11.85546875" style="28" customWidth="1"/>
    <col min="4" max="4" width="9.42578125" style="28" customWidth="1"/>
    <col min="5" max="5" width="12.140625" style="28" customWidth="1"/>
    <col min="6" max="6" width="15.28515625" style="28" customWidth="1"/>
    <col min="7" max="7" width="8.140625" style="28" customWidth="1"/>
    <col min="8" max="14" width="8.5703125" style="28" customWidth="1"/>
    <col min="15" max="15" width="8" style="28" customWidth="1"/>
    <col min="16" max="16" width="7.7109375" style="28" customWidth="1"/>
    <col min="17" max="17" width="9.85546875" style="29" customWidth="1"/>
    <col min="18" max="16384" width="10.28515625" style="28"/>
  </cols>
  <sheetData>
    <row r="1" spans="1:23" s="1" customFormat="1" ht="20.25" x14ac:dyDescent="0.3">
      <c r="A1" s="2" t="s">
        <v>0</v>
      </c>
      <c r="Q1" s="26"/>
      <c r="V1" s="3" t="s">
        <v>1</v>
      </c>
      <c r="W1" s="4" t="s">
        <v>2</v>
      </c>
    </row>
    <row r="2" spans="1:23" ht="12.95" customHeight="1" x14ac:dyDescent="0.2">
      <c r="A2" s="28" t="s">
        <v>3</v>
      </c>
      <c r="B2" s="28" t="s">
        <v>4</v>
      </c>
      <c r="C2" s="28" t="s">
        <v>5</v>
      </c>
      <c r="D2" s="78" t="s">
        <v>6</v>
      </c>
      <c r="E2" s="79" t="s">
        <v>262</v>
      </c>
      <c r="F2" s="80" t="s">
        <v>261</v>
      </c>
      <c r="V2" s="28">
        <v>0</v>
      </c>
      <c r="W2" s="28">
        <f t="shared" ref="W2:W34" si="0">+D$11+D$12*V2+D$13*V2^2</f>
        <v>8.2142438522181699E-2</v>
      </c>
    </row>
    <row r="3" spans="1:23" ht="12.95" customHeight="1" x14ac:dyDescent="0.2">
      <c r="B3" s="28" t="s">
        <v>7</v>
      </c>
      <c r="E3" s="81" t="s">
        <v>24</v>
      </c>
      <c r="F3" s="83">
        <v>1</v>
      </c>
      <c r="V3" s="28">
        <v>1000</v>
      </c>
      <c r="W3" s="28">
        <f t="shared" si="0"/>
        <v>7.2078263567304235E-2</v>
      </c>
    </row>
    <row r="4" spans="1:23" ht="12.95" customHeight="1" x14ac:dyDescent="0.2">
      <c r="A4" s="30" t="s">
        <v>8</v>
      </c>
      <c r="C4" s="31" t="s">
        <v>9</v>
      </c>
      <c r="D4" s="77" t="s">
        <v>9</v>
      </c>
      <c r="E4" s="81" t="s">
        <v>26</v>
      </c>
      <c r="F4" s="84">
        <f ca="1">NOW()+15018.5+$C$5/24</f>
        <v>60685.70784722222</v>
      </c>
      <c r="V4" s="28">
        <v>2000</v>
      </c>
      <c r="W4" s="28">
        <f t="shared" si="0"/>
        <v>6.2508899208127203E-2</v>
      </c>
    </row>
    <row r="5" spans="1:23" ht="12.95" customHeight="1" x14ac:dyDescent="0.2">
      <c r="A5" s="32" t="s">
        <v>10</v>
      </c>
      <c r="C5" s="33">
        <v>-9.5</v>
      </c>
      <c r="D5" s="78" t="s">
        <v>11</v>
      </c>
      <c r="E5" s="81" t="s">
        <v>28</v>
      </c>
      <c r="F5" s="84">
        <f ca="1">ROUND(2*($F$4-$C$7)/$C$8,0)/2+$F$3</f>
        <v>21534</v>
      </c>
      <c r="V5" s="28">
        <v>3000</v>
      </c>
      <c r="W5" s="28">
        <f t="shared" si="0"/>
        <v>5.3434345444650602E-2</v>
      </c>
    </row>
    <row r="6" spans="1:23" ht="12.95" customHeight="1" x14ac:dyDescent="0.2">
      <c r="A6" s="30" t="s">
        <v>12</v>
      </c>
      <c r="E6" s="81" t="s">
        <v>30</v>
      </c>
      <c r="F6" s="84">
        <f ca="1">ROUND(2*($F$4-$C$15)/$C$16,0)/2+$F$3</f>
        <v>1078</v>
      </c>
      <c r="V6" s="28">
        <v>4000</v>
      </c>
      <c r="W6" s="28">
        <f t="shared" si="0"/>
        <v>4.4854602276874447E-2</v>
      </c>
    </row>
    <row r="7" spans="1:23" ht="12.95" customHeight="1" x14ac:dyDescent="0.2">
      <c r="A7" s="28" t="s">
        <v>13</v>
      </c>
      <c r="C7" s="28">
        <v>52600.196600000003</v>
      </c>
      <c r="D7" s="28" t="s">
        <v>263</v>
      </c>
      <c r="E7" s="81" t="s">
        <v>259</v>
      </c>
      <c r="F7" s="85">
        <f ca="1">+$C$15+$C$16*$F$6-15018.5-$C$5/24</f>
        <v>45668.015745395853</v>
      </c>
      <c r="V7" s="28">
        <v>5000</v>
      </c>
      <c r="W7" s="28">
        <f t="shared" si="0"/>
        <v>3.6769669704798717E-2</v>
      </c>
    </row>
    <row r="8" spans="1:23" ht="12.95" customHeight="1" x14ac:dyDescent="0.2">
      <c r="A8" s="28" t="s">
        <v>14</v>
      </c>
      <c r="C8" s="28">
        <v>0.37549199999999999</v>
      </c>
      <c r="D8" s="28" t="s">
        <v>263</v>
      </c>
      <c r="E8" s="82" t="s">
        <v>260</v>
      </c>
      <c r="F8" s="86">
        <f ca="1">+($C$15+$C$16*$F$6)-($C$16/2)-15018.5-$C$5/24</f>
        <v>45667.82799902383</v>
      </c>
      <c r="V8" s="28">
        <v>6000</v>
      </c>
      <c r="W8" s="28">
        <f t="shared" si="0"/>
        <v>2.9179547728423422E-2</v>
      </c>
    </row>
    <row r="9" spans="1:23" ht="12.95" customHeight="1" x14ac:dyDescent="0.2">
      <c r="A9" s="34" t="s">
        <v>15</v>
      </c>
      <c r="B9" s="35">
        <v>35</v>
      </c>
      <c r="C9" s="36" t="str">
        <f>"F"&amp;B9</f>
        <v>F35</v>
      </c>
      <c r="D9" s="37" t="str">
        <f>"G"&amp;B9</f>
        <v>G35</v>
      </c>
      <c r="V9" s="28">
        <v>7000</v>
      </c>
      <c r="W9" s="28">
        <f t="shared" si="0"/>
        <v>2.2084236347748563E-2</v>
      </c>
    </row>
    <row r="10" spans="1:23" ht="12.95" customHeight="1" x14ac:dyDescent="0.2">
      <c r="C10" s="38" t="s">
        <v>16</v>
      </c>
      <c r="D10" s="38" t="s">
        <v>17</v>
      </c>
      <c r="V10" s="28">
        <v>8000</v>
      </c>
      <c r="W10" s="28">
        <f t="shared" si="0"/>
        <v>1.5483735562774152E-2</v>
      </c>
    </row>
    <row r="11" spans="1:23" ht="12.95" customHeight="1" x14ac:dyDescent="0.2">
      <c r="A11" s="28" t="s">
        <v>18</v>
      </c>
      <c r="C11" s="37">
        <f ca="1">INTERCEPT(INDIRECT($D$9):G987,INDIRECT($C$9):F987)</f>
        <v>6.2561841417057701E-2</v>
      </c>
      <c r="D11" s="39">
        <f>+E11*F11</f>
        <v>8.2142438522181699E-2</v>
      </c>
      <c r="E11" s="40">
        <v>8.2142438522181699E-2</v>
      </c>
      <c r="F11" s="28">
        <v>1</v>
      </c>
      <c r="V11" s="28">
        <v>9000</v>
      </c>
      <c r="W11" s="28">
        <f t="shared" si="0"/>
        <v>9.3780453735001629E-3</v>
      </c>
    </row>
    <row r="12" spans="1:23" ht="12.95" customHeight="1" x14ac:dyDescent="0.2">
      <c r="A12" s="28" t="s">
        <v>19</v>
      </c>
      <c r="C12" s="37">
        <f ca="1">SLOPE(INDIRECT($D$9):G987,INDIRECT($C$9):F987)</f>
        <v>7.4404295971898091E-7</v>
      </c>
      <c r="D12" s="39">
        <f>+E12*F12</f>
        <v>-1.0311580252727684E-5</v>
      </c>
      <c r="E12" s="41">
        <v>-0.10311580252727683</v>
      </c>
      <c r="F12" s="42">
        <v>1E-4</v>
      </c>
      <c r="V12" s="28">
        <v>10000</v>
      </c>
      <c r="W12" s="28">
        <f t="shared" si="0"/>
        <v>3.7671657799266088E-3</v>
      </c>
    </row>
    <row r="13" spans="1:23" ht="12.95" customHeight="1" x14ac:dyDescent="0.2">
      <c r="A13" s="28" t="s">
        <v>20</v>
      </c>
      <c r="C13" s="39" t="s">
        <v>21</v>
      </c>
      <c r="D13" s="39">
        <f>+E13*F13</f>
        <v>2.4740529785021748E-10</v>
      </c>
      <c r="E13" s="43">
        <v>2.4740529785021746E-2</v>
      </c>
      <c r="F13" s="42">
        <v>1E-8</v>
      </c>
      <c r="V13" s="28">
        <v>11000</v>
      </c>
      <c r="W13" s="28">
        <f t="shared" si="0"/>
        <v>-1.3489032179465135E-3</v>
      </c>
    </row>
    <row r="14" spans="1:23" ht="12.95" customHeight="1" x14ac:dyDescent="0.2">
      <c r="C14" s="28" t="s">
        <v>22</v>
      </c>
      <c r="D14" s="34">
        <f>2*D13*365.24/C8</f>
        <v>4.81300858536605E-7</v>
      </c>
      <c r="E14" s="28">
        <f>SUM(T21:T946)</f>
        <v>0.24318556304014907</v>
      </c>
      <c r="V14" s="28">
        <v>12000</v>
      </c>
      <c r="W14" s="28">
        <f t="shared" si="0"/>
        <v>-5.9701616201191937E-3</v>
      </c>
    </row>
    <row r="15" spans="1:23" ht="12.95" customHeight="1" x14ac:dyDescent="0.2">
      <c r="A15" s="30" t="s">
        <v>23</v>
      </c>
      <c r="C15" s="44">
        <f ca="1">(C7+C11)+(C8+C12)*INT(MAX(F21:F3528))</f>
        <v>60281.338733984208</v>
      </c>
      <c r="D15" s="37">
        <f>+C7+INT(MAX(F21:F1584))*C8+D11+D12*INT(MAX(F21:F4019))+D13*INT(MAX(F21:F4046)^2)</f>
        <v>60281.235692050039</v>
      </c>
      <c r="E15" s="34"/>
      <c r="F15" s="33"/>
      <c r="V15" s="28">
        <v>13000</v>
      </c>
      <c r="W15" s="28">
        <f t="shared" si="0"/>
        <v>-1.0096609426591449E-2</v>
      </c>
    </row>
    <row r="16" spans="1:23" ht="12.95" customHeight="1" x14ac:dyDescent="0.2">
      <c r="A16" s="30" t="s">
        <v>25</v>
      </c>
      <c r="C16" s="44">
        <f ca="1">+C8+C12</f>
        <v>0.37549274404295974</v>
      </c>
      <c r="D16" s="37">
        <f>+C8+D12+2*D13*MAX(F21:F892)</f>
        <v>0.3754918105126982</v>
      </c>
      <c r="E16" s="34">
        <v>47892.892747000005</v>
      </c>
      <c r="F16" s="37">
        <v>47893.080494000009</v>
      </c>
      <c r="V16" s="28">
        <v>14000</v>
      </c>
      <c r="W16" s="28">
        <f t="shared" si="0"/>
        <v>-1.3728246637363259E-2</v>
      </c>
    </row>
    <row r="17" spans="1:28" ht="12.95" customHeight="1" x14ac:dyDescent="0.2">
      <c r="A17" s="34" t="s">
        <v>27</v>
      </c>
      <c r="C17" s="28">
        <f>COUNT(C21:C2186)</f>
        <v>77</v>
      </c>
      <c r="D17" s="34"/>
      <c r="E17" s="34">
        <v>0.37549399999999999</v>
      </c>
      <c r="F17" s="37"/>
      <c r="V17" s="28">
        <v>15000</v>
      </c>
      <c r="W17" s="28">
        <f t="shared" si="0"/>
        <v>-1.6865073252434616E-2</v>
      </c>
    </row>
    <row r="18" spans="1:28" ht="12.95" customHeight="1" x14ac:dyDescent="0.2">
      <c r="A18" s="30" t="s">
        <v>29</v>
      </c>
      <c r="C18" s="45">
        <f ca="1">+C15</f>
        <v>60281.338733984208</v>
      </c>
      <c r="D18" s="46">
        <f ca="1">C16</f>
        <v>0.37549274404295974</v>
      </c>
      <c r="E18" s="34"/>
      <c r="F18" s="37"/>
      <c r="V18" s="28">
        <v>16000</v>
      </c>
      <c r="W18" s="28">
        <f t="shared" si="0"/>
        <v>-1.9507089271805556E-2</v>
      </c>
    </row>
    <row r="19" spans="1:28" ht="12.95" customHeight="1" x14ac:dyDescent="0.2">
      <c r="A19" s="30" t="s">
        <v>31</v>
      </c>
      <c r="C19" s="47">
        <f>+D15</f>
        <v>60281.235692050039</v>
      </c>
      <c r="D19" s="48">
        <f>+D16</f>
        <v>0.3754918105126982</v>
      </c>
      <c r="E19" s="34"/>
      <c r="F19" s="49"/>
      <c r="V19" s="28">
        <v>17000</v>
      </c>
      <c r="W19" s="28">
        <f t="shared" si="0"/>
        <v>-2.165429469547607E-2</v>
      </c>
    </row>
    <row r="20" spans="1:28" ht="12.95" customHeight="1" x14ac:dyDescent="0.2">
      <c r="A20" s="38" t="s">
        <v>32</v>
      </c>
      <c r="B20" s="38" t="s">
        <v>33</v>
      </c>
      <c r="C20" s="38" t="s">
        <v>34</v>
      </c>
      <c r="D20" s="38" t="s">
        <v>35</v>
      </c>
      <c r="E20" s="38" t="s">
        <v>36</v>
      </c>
      <c r="F20" s="38" t="s">
        <v>1</v>
      </c>
      <c r="G20" s="38" t="s">
        <v>37</v>
      </c>
      <c r="H20" s="50" t="s">
        <v>38</v>
      </c>
      <c r="I20" s="50" t="s">
        <v>39</v>
      </c>
      <c r="J20" s="50" t="s">
        <v>40</v>
      </c>
      <c r="K20" s="50" t="s">
        <v>41</v>
      </c>
      <c r="L20" s="50" t="s">
        <v>42</v>
      </c>
      <c r="M20" s="50" t="s">
        <v>43</v>
      </c>
      <c r="N20" s="50" t="s">
        <v>44</v>
      </c>
      <c r="O20" s="50" t="s">
        <v>45</v>
      </c>
      <c r="P20" s="51" t="s">
        <v>2</v>
      </c>
      <c r="Q20" s="52" t="s">
        <v>46</v>
      </c>
      <c r="R20" s="50" t="s">
        <v>47</v>
      </c>
      <c r="S20" s="50" t="s">
        <v>48</v>
      </c>
      <c r="T20" s="50" t="s">
        <v>49</v>
      </c>
      <c r="U20" s="53" t="s">
        <v>255</v>
      </c>
      <c r="V20" s="28">
        <v>18000</v>
      </c>
      <c r="W20" s="28">
        <f t="shared" si="0"/>
        <v>-2.3306689523446139E-2</v>
      </c>
    </row>
    <row r="21" spans="1:28" ht="12.95" customHeight="1" x14ac:dyDescent="0.2">
      <c r="A21" s="28" t="s">
        <v>50</v>
      </c>
      <c r="C21" s="54">
        <v>47892.882429999998</v>
      </c>
      <c r="D21" s="54" t="s">
        <v>21</v>
      </c>
      <c r="E21" s="28">
        <f>+(C21-C$7)/C$8</f>
        <v>-12536.390042930356</v>
      </c>
      <c r="F21" s="28">
        <f>ROUND(2*E21,0)/2</f>
        <v>-12536.5</v>
      </c>
      <c r="G21" s="28">
        <f>+C21-(C$7+F21*C$8)</f>
        <v>4.1287999993073754E-2</v>
      </c>
      <c r="H21" s="37">
        <f>G21</f>
        <v>4.1287999993073754E-2</v>
      </c>
      <c r="P21" s="34">
        <f>+D$11+D$12*F21+D$13*F21^2</f>
        <v>0.25029672908959522</v>
      </c>
      <c r="Q21" s="29">
        <f>+C21-15018.5</f>
        <v>32874.382429999998</v>
      </c>
      <c r="R21" s="28">
        <f>+(P21-G21)^2</f>
        <v>4.3684648838543096E-2</v>
      </c>
      <c r="T21" s="28">
        <f>+S21*R21</f>
        <v>0</v>
      </c>
      <c r="U21" s="55"/>
      <c r="V21" s="28">
        <v>19000</v>
      </c>
      <c r="W21" s="28">
        <f t="shared" si="0"/>
        <v>-2.4464273755715776E-2</v>
      </c>
    </row>
    <row r="22" spans="1:28" ht="12.95" customHeight="1" x14ac:dyDescent="0.2">
      <c r="A22" s="28" t="s">
        <v>50</v>
      </c>
      <c r="C22" s="54">
        <v>47986.604769999998</v>
      </c>
      <c r="D22" s="54"/>
      <c r="E22" s="28">
        <f>+(C22-C$7)/C$8</f>
        <v>-12286.791276511896</v>
      </c>
      <c r="F22" s="28">
        <f>ROUND(2*E22,0)/2</f>
        <v>-12287</v>
      </c>
      <c r="G22" s="28">
        <f>+C22-(C$7+F22*C$8)</f>
        <v>7.8373999996983912E-2</v>
      </c>
      <c r="H22" s="37">
        <f>G22</f>
        <v>7.8373999996983912E-2</v>
      </c>
      <c r="P22" s="34">
        <f>+D$11+D$12*F22+D$13*F22^2</f>
        <v>0.24619169419644898</v>
      </c>
      <c r="Q22" s="29">
        <f>+C22-15018.5</f>
        <v>32968.104769999998</v>
      </c>
      <c r="R22" s="28">
        <f>+(P22-G22)^2</f>
        <v>2.8162778486425174E-2</v>
      </c>
      <c r="T22" s="28">
        <f>+S22*R22</f>
        <v>0</v>
      </c>
      <c r="V22" s="28">
        <v>20000</v>
      </c>
      <c r="W22" s="28">
        <f t="shared" si="0"/>
        <v>-2.5127047392284982E-2</v>
      </c>
    </row>
    <row r="23" spans="1:28" ht="12.95" customHeight="1" x14ac:dyDescent="0.2">
      <c r="A23" s="28" t="s">
        <v>50</v>
      </c>
      <c r="C23" s="54">
        <v>48218.062429999998</v>
      </c>
      <c r="D23" s="54"/>
      <c r="E23" s="28">
        <f>+(C23-C$7)/C$8</f>
        <v>-11670.379581988444</v>
      </c>
      <c r="F23" s="28">
        <f>ROUND(2*E23,0)/2</f>
        <v>-11670.5</v>
      </c>
      <c r="G23" s="28">
        <f>+C23-(C$7+F23*C$8)</f>
        <v>4.521599999134196E-2</v>
      </c>
      <c r="H23" s="37">
        <f>G23</f>
        <v>4.521599999134196E-2</v>
      </c>
      <c r="P23" s="34">
        <f>+D$11+D$12*F23+D$13*F23^2</f>
        <v>0.23618047851171087</v>
      </c>
      <c r="Q23" s="29">
        <f>+C23-15018.5</f>
        <v>33199.562429999998</v>
      </c>
      <c r="R23" s="28">
        <f>+(P23-G23)^2</f>
        <v>3.6467432056556441E-2</v>
      </c>
      <c r="T23" s="28">
        <f>+S23*R23</f>
        <v>0</v>
      </c>
      <c r="V23" s="28">
        <v>21000</v>
      </c>
      <c r="W23" s="28">
        <f t="shared" si="0"/>
        <v>-2.5295010433153756E-2</v>
      </c>
    </row>
    <row r="24" spans="1:28" ht="12.95" customHeight="1" x14ac:dyDescent="0.2">
      <c r="A24" s="28" t="s">
        <v>50</v>
      </c>
      <c r="C24" s="54">
        <v>48240.989759999997</v>
      </c>
      <c r="D24" s="54"/>
      <c r="E24" s="28">
        <f>+(C24-C$7)/C$8</f>
        <v>-11609.320145302712</v>
      </c>
      <c r="F24" s="28">
        <f>ROUND(2*E24,0)/2</f>
        <v>-11609.5</v>
      </c>
      <c r="G24" s="28">
        <f>+C24-(C$7+F24*C$8)</f>
        <v>6.7533999994338956E-2</v>
      </c>
      <c r="H24" s="37">
        <f>G24</f>
        <v>6.7533999994338956E-2</v>
      </c>
      <c r="P24" s="34">
        <f>+D$11+D$12*F24+D$13*F24^2</f>
        <v>0.23520013680092333</v>
      </c>
      <c r="Q24" s="29">
        <f>+C24-15018.5</f>
        <v>33222.489759999997</v>
      </c>
      <c r="R24" s="28">
        <f>+(P24-G24)^2</f>
        <v>2.8111933431644268E-2</v>
      </c>
      <c r="T24" s="28">
        <f>+S24*R24</f>
        <v>0</v>
      </c>
      <c r="V24" s="28">
        <v>22000</v>
      </c>
      <c r="W24" s="28">
        <f t="shared" si="0"/>
        <v>-2.4968162878322098E-2</v>
      </c>
    </row>
    <row r="25" spans="1:28" ht="12.95" customHeight="1" x14ac:dyDescent="0.2">
      <c r="A25" s="28" t="s">
        <v>50</v>
      </c>
      <c r="C25" s="54">
        <v>48540.79234</v>
      </c>
      <c r="D25" s="54"/>
      <c r="E25" s="28">
        <f>+(C25-C$7)/C$8</f>
        <v>-10810.894133563439</v>
      </c>
      <c r="F25" s="28">
        <f>ROUND(2*E25,0)/2</f>
        <v>-10811</v>
      </c>
      <c r="G25" s="28">
        <f>+C25-(C$7+F25*C$8)</f>
        <v>3.9751999996951781E-2</v>
      </c>
      <c r="H25" s="37">
        <f>G25</f>
        <v>3.9751999996951781E-2</v>
      </c>
      <c r="P25" s="34">
        <f>+D$11+D$12*F25+D$13*F25^2</f>
        <v>0.22253710001048033</v>
      </c>
      <c r="Q25" s="29">
        <f>+C25-15018.5</f>
        <v>33522.29234</v>
      </c>
      <c r="R25" s="28">
        <f>+(P25-G25)^2</f>
        <v>3.341039278695563E-2</v>
      </c>
      <c r="T25" s="28">
        <f>+S25*R25</f>
        <v>0</v>
      </c>
      <c r="V25" s="28">
        <v>23000</v>
      </c>
      <c r="W25" s="28">
        <f t="shared" si="0"/>
        <v>-2.414650472778998E-2</v>
      </c>
    </row>
    <row r="26" spans="1:28" ht="12.95" customHeight="1" x14ac:dyDescent="0.2">
      <c r="A26" s="28" t="s">
        <v>50</v>
      </c>
      <c r="C26" s="54">
        <v>48587.550470000002</v>
      </c>
      <c r="D26" s="54"/>
      <c r="E26" s="28">
        <f>+(C26-C$7)/C$8</f>
        <v>-10686.369163657284</v>
      </c>
      <c r="F26" s="28">
        <f>ROUND(2*E26,0)/2</f>
        <v>-10686.5</v>
      </c>
      <c r="G26" s="28">
        <f>+C26-(C$7+F26*C$8)</f>
        <v>4.9127999998745508E-2</v>
      </c>
      <c r="H26" s="37">
        <f>G26</f>
        <v>4.9127999998745508E-2</v>
      </c>
      <c r="P26" s="34">
        <f>+D$11+D$12*F26+D$13*F26^2</f>
        <v>0.2205911431428941</v>
      </c>
      <c r="Q26" s="29">
        <f>+C26-15018.5</f>
        <v>33569.050470000002</v>
      </c>
      <c r="R26" s="28">
        <f>+(P26-G26)^2</f>
        <v>2.9399609456870791E-2</v>
      </c>
      <c r="T26" s="28">
        <f>+S26*R26</f>
        <v>0</v>
      </c>
      <c r="V26" s="28">
        <v>24000</v>
      </c>
      <c r="W26" s="28">
        <f t="shared" si="0"/>
        <v>-2.2830035981557445E-2</v>
      </c>
    </row>
    <row r="27" spans="1:28" ht="12.95" customHeight="1" x14ac:dyDescent="0.2">
      <c r="A27" s="28" t="s">
        <v>50</v>
      </c>
      <c r="C27" s="54">
        <v>48800.652849999999</v>
      </c>
      <c r="D27" s="54" t="s">
        <v>21</v>
      </c>
      <c r="E27" s="28">
        <f>+(C27-C$7)/C$8</f>
        <v>-10118.84074760582</v>
      </c>
      <c r="F27" s="28">
        <f>ROUND(2*E27,0)/2</f>
        <v>-10119</v>
      </c>
      <c r="G27" s="28">
        <f>+C27-(C$7+F27*C$8)</f>
        <v>5.9797999994771089E-2</v>
      </c>
      <c r="H27" s="37">
        <f>G27</f>
        <v>5.9797999994771089E-2</v>
      </c>
      <c r="P27" s="34">
        <f>+D$11+D$12*F27+D$13*F27^2</f>
        <v>0.21181817699986127</v>
      </c>
      <c r="Q27" s="29">
        <f>+C27-15018.5</f>
        <v>33782.152849999999</v>
      </c>
      <c r="R27" s="28">
        <f>+(P27-G27)^2</f>
        <v>2.3110134216658952E-2</v>
      </c>
      <c r="T27" s="28">
        <f>+S27*R27</f>
        <v>0</v>
      </c>
      <c r="V27" s="28">
        <v>25000</v>
      </c>
      <c r="W27" s="28">
        <f t="shared" si="0"/>
        <v>-2.1018756639624464E-2</v>
      </c>
    </row>
    <row r="28" spans="1:28" ht="12.95" customHeight="1" x14ac:dyDescent="0.2">
      <c r="A28" s="28" t="s">
        <v>50</v>
      </c>
      <c r="C28" s="54">
        <v>48800.667170000001</v>
      </c>
      <c r="D28" s="54" t="s">
        <v>21</v>
      </c>
      <c r="E28" s="28">
        <f>+(C28-C$7)/C$8</f>
        <v>-10118.802610974408</v>
      </c>
      <c r="F28" s="28">
        <f>ROUND(2*E28,0)/2</f>
        <v>-10119</v>
      </c>
      <c r="G28" s="28">
        <f>+C28-(C$7+F28*C$8)</f>
        <v>7.4117999996815342E-2</v>
      </c>
      <c r="H28" s="37">
        <f>G28</f>
        <v>7.4117999996815342E-2</v>
      </c>
      <c r="P28" s="34">
        <f>+D$11+D$12*F28+D$13*F28^2</f>
        <v>0.21181817699986127</v>
      </c>
      <c r="Q28" s="29">
        <f>+C28-15018.5</f>
        <v>33782.167170000001</v>
      </c>
      <c r="R28" s="28">
        <f>+(P28-G28)^2</f>
        <v>1.8961338746670178E-2</v>
      </c>
      <c r="T28" s="28">
        <f>+S28*R28</f>
        <v>0</v>
      </c>
      <c r="V28" s="28">
        <v>26000</v>
      </c>
      <c r="W28" s="28">
        <f t="shared" si="0"/>
        <v>-1.8712666701991093E-2</v>
      </c>
    </row>
    <row r="29" spans="1:28" ht="12.95" customHeight="1" x14ac:dyDescent="0.2">
      <c r="A29" s="28" t="s">
        <v>50</v>
      </c>
      <c r="C29" s="54">
        <v>48800.830610000005</v>
      </c>
      <c r="D29" s="54" t="s">
        <v>21</v>
      </c>
      <c r="E29" s="28">
        <f>+(C29-C$7)/C$8</f>
        <v>-10118.36734204723</v>
      </c>
      <c r="F29" s="28">
        <f>ROUND(2*E29,0)/2</f>
        <v>-10118.5</v>
      </c>
      <c r="G29" s="28">
        <f>+C29-(C$7+F29*C$8)</f>
        <v>4.9812000004749279E-2</v>
      </c>
      <c r="H29" s="37">
        <f>G29</f>
        <v>4.9812000004749279E-2</v>
      </c>
      <c r="P29" s="34">
        <f>+D$11+D$12*F29+D$13*F29^2</f>
        <v>0.21181051777737725</v>
      </c>
      <c r="Q29" s="29">
        <f>+C29-15018.5</f>
        <v>33782.330610000005</v>
      </c>
      <c r="R29" s="28">
        <f>+(P29-G29)^2</f>
        <v>2.624351976052846E-2</v>
      </c>
      <c r="T29" s="28">
        <f>+S29*R29</f>
        <v>0</v>
      </c>
      <c r="V29" s="28">
        <v>27000</v>
      </c>
      <c r="W29" s="28">
        <f t="shared" si="0"/>
        <v>-1.5911766168657221E-2</v>
      </c>
    </row>
    <row r="30" spans="1:28" ht="12.95" customHeight="1" x14ac:dyDescent="0.2">
      <c r="A30" s="28" t="s">
        <v>51</v>
      </c>
      <c r="B30" s="39" t="s">
        <v>52</v>
      </c>
      <c r="C30" s="54">
        <v>52368.398300000001</v>
      </c>
      <c r="D30" s="54">
        <v>2.0000000000000001E-4</v>
      </c>
      <c r="E30" s="28">
        <f>+(C30-C$7)/C$8</f>
        <v>-617.31887763255202</v>
      </c>
      <c r="F30" s="28">
        <f>ROUND(2*E30,0)/2</f>
        <v>-617.5</v>
      </c>
      <c r="G30" s="28">
        <f>+C30-(C$7+F30*C$8)</f>
        <v>6.8009999995410908E-2</v>
      </c>
      <c r="K30" s="28">
        <f>G30</f>
        <v>6.8009999995410908E-2</v>
      </c>
      <c r="P30" s="34">
        <f>+D$11+D$12*F30+D$13*F30^2</f>
        <v>8.8604176514594443E-2</v>
      </c>
      <c r="Q30" s="29">
        <f>+C30-15018.5</f>
        <v>37349.898300000001</v>
      </c>
      <c r="R30" s="28">
        <f>+(P30-G30)^2</f>
        <v>4.2412010650329045E-4</v>
      </c>
      <c r="S30" s="28">
        <v>0.8</v>
      </c>
      <c r="T30" s="28">
        <f>+S30*R30</f>
        <v>3.3929608520263238E-4</v>
      </c>
      <c r="V30" s="28">
        <v>28000</v>
      </c>
      <c r="W30" s="28">
        <f t="shared" si="0"/>
        <v>-1.2616055039622959E-2</v>
      </c>
      <c r="AA30" s="39" t="s">
        <v>53</v>
      </c>
      <c r="AB30" s="39" t="s">
        <v>54</v>
      </c>
    </row>
    <row r="31" spans="1:28" ht="12.95" customHeight="1" x14ac:dyDescent="0.2">
      <c r="A31" s="28" t="s">
        <v>51</v>
      </c>
      <c r="B31" s="39" t="s">
        <v>55</v>
      </c>
      <c r="C31" s="54">
        <v>52369.338000000003</v>
      </c>
      <c r="D31" s="54">
        <v>2E-3</v>
      </c>
      <c r="E31" s="28">
        <f>+(C31-C$7)/C$8</f>
        <v>-614.81629435513821</v>
      </c>
      <c r="F31" s="28">
        <f>ROUND(2*E31,0)/2</f>
        <v>-615</v>
      </c>
      <c r="G31" s="28">
        <f>+C31-(C$7+F31*C$8)</f>
        <v>6.8980000003648456E-2</v>
      </c>
      <c r="K31" s="28">
        <f>G31</f>
        <v>6.8980000003648456E-2</v>
      </c>
      <c r="P31" s="34">
        <f>+D$11+D$12*F31+D$13*F31^2</f>
        <v>8.857763524638862E-2</v>
      </c>
      <c r="Q31" s="29">
        <f>+C31-15018.5</f>
        <v>37350.838000000003</v>
      </c>
      <c r="R31" s="28">
        <f>+(P31-G31)^2</f>
        <v>3.8406730710749133E-4</v>
      </c>
      <c r="S31" s="28">
        <v>0.5</v>
      </c>
      <c r="T31" s="28">
        <f>+S31*R31</f>
        <v>1.9203365355374566E-4</v>
      </c>
      <c r="V31" s="28">
        <v>29000</v>
      </c>
      <c r="W31" s="28">
        <f t="shared" si="0"/>
        <v>-8.8255333148882231E-3</v>
      </c>
      <c r="AA31" s="39" t="s">
        <v>53</v>
      </c>
      <c r="AB31" s="39" t="s">
        <v>54</v>
      </c>
    </row>
    <row r="32" spans="1:28" ht="12.95" customHeight="1" x14ac:dyDescent="0.2">
      <c r="A32" s="28" t="s">
        <v>51</v>
      </c>
      <c r="B32" s="39" t="s">
        <v>52</v>
      </c>
      <c r="C32" s="54">
        <v>52369.527600000001</v>
      </c>
      <c r="D32" s="54">
        <v>8.9999999999999998E-4</v>
      </c>
      <c r="E32" s="28">
        <f>+(C32-C$7)/C$8</f>
        <v>-614.31135683317268</v>
      </c>
      <c r="F32" s="28">
        <f>ROUND(2*E32,0)/2</f>
        <v>-614.5</v>
      </c>
      <c r="G32" s="28">
        <f>+C32-(C$7+F32*C$8)</f>
        <v>7.0833999998285435E-2</v>
      </c>
      <c r="K32" s="28">
        <f>G32</f>
        <v>7.0833999998285435E-2</v>
      </c>
      <c r="P32" s="34">
        <f>+D$11+D$12*F32+D$13*F32^2</f>
        <v>8.857232736385541E-2</v>
      </c>
      <c r="Q32" s="29">
        <f>+C32-15018.5</f>
        <v>37351.027600000001</v>
      </c>
      <c r="R32" s="28">
        <f>+(P32-G32)^2</f>
        <v>3.1464825772812866E-4</v>
      </c>
      <c r="S32" s="28">
        <v>1</v>
      </c>
      <c r="T32" s="28">
        <f>+S32*R32</f>
        <v>3.1464825772812866E-4</v>
      </c>
      <c r="V32" s="28">
        <v>30000</v>
      </c>
      <c r="W32" s="28">
        <f t="shared" si="0"/>
        <v>-4.5402009944530697E-3</v>
      </c>
      <c r="AA32" s="39" t="s">
        <v>53</v>
      </c>
      <c r="AB32" s="39" t="s">
        <v>54</v>
      </c>
    </row>
    <row r="33" spans="1:28" ht="12.95" customHeight="1" x14ac:dyDescent="0.2">
      <c r="A33" s="28" t="s">
        <v>51</v>
      </c>
      <c r="B33" s="39" t="s">
        <v>52</v>
      </c>
      <c r="C33" s="54">
        <v>52374.407399999996</v>
      </c>
      <c r="D33" s="54">
        <v>8.9999999999999998E-4</v>
      </c>
      <c r="E33" s="28">
        <f>+(C33-C$7)/C$8</f>
        <v>-601.31560725663007</v>
      </c>
      <c r="F33" s="28">
        <f>ROUND(2*E33,0)/2</f>
        <v>-601.5</v>
      </c>
      <c r="G33" s="28">
        <f>+C33-(C$7+F33*C$8)</f>
        <v>6.9237999996403232E-2</v>
      </c>
      <c r="K33" s="28">
        <f>G33</f>
        <v>6.9237999996403232E-2</v>
      </c>
      <c r="P33" s="34">
        <f>+D$11+D$12*F33+D$13*F33^2</f>
        <v>8.8434365837621529E-2</v>
      </c>
      <c r="Q33" s="29">
        <f>+C33-15018.5</f>
        <v>37355.907399999996</v>
      </c>
      <c r="R33" s="28">
        <f>+(P33-G33)^2</f>
        <v>3.6850046150989265E-4</v>
      </c>
      <c r="S33" s="28">
        <v>1</v>
      </c>
      <c r="T33" s="28">
        <f>+S33*R33</f>
        <v>3.6850046150989265E-4</v>
      </c>
      <c r="V33" s="28">
        <v>31000</v>
      </c>
      <c r="W33" s="28">
        <f t="shared" si="0"/>
        <v>2.3994192168250161E-4</v>
      </c>
      <c r="AA33" s="39" t="s">
        <v>53</v>
      </c>
      <c r="AB33" s="39" t="s">
        <v>54</v>
      </c>
    </row>
    <row r="34" spans="1:28" ht="12.95" customHeight="1" x14ac:dyDescent="0.2">
      <c r="A34" s="28" t="s">
        <v>51</v>
      </c>
      <c r="B34" s="39" t="s">
        <v>55</v>
      </c>
      <c r="C34" s="54">
        <v>52374.591500000002</v>
      </c>
      <c r="D34" s="54">
        <v>5.0000000000000001E-4</v>
      </c>
      <c r="E34" s="28">
        <f>+(C34-C$7)/C$8</f>
        <v>-600.82531718385655</v>
      </c>
      <c r="F34" s="28">
        <f>ROUND(2*E34,0)/2</f>
        <v>-601</v>
      </c>
      <c r="G34" s="28">
        <f>+C34-(C$7+F34*C$8)</f>
        <v>6.5591999999014661E-2</v>
      </c>
      <c r="K34" s="28">
        <f>G34</f>
        <v>6.5591999999014661E-2</v>
      </c>
      <c r="P34" s="34">
        <f>+D$11+D$12*F34+D$13*F34^2</f>
        <v>8.8429061295059827E-2</v>
      </c>
      <c r="Q34" s="29">
        <f>+C34-15018.5</f>
        <v>37356.091500000002</v>
      </c>
      <c r="R34" s="28">
        <f>+(P34-G34)^2</f>
        <v>5.2153136863932414E-4</v>
      </c>
      <c r="S34" s="28">
        <v>0.8</v>
      </c>
      <c r="T34" s="28">
        <f>+S34*R34</f>
        <v>4.1722509491145935E-4</v>
      </c>
      <c r="V34" s="28">
        <v>32000</v>
      </c>
      <c r="W34" s="28">
        <f t="shared" si="0"/>
        <v>5.5148954335185463E-3</v>
      </c>
      <c r="AA34" s="39" t="s">
        <v>53</v>
      </c>
      <c r="AB34" s="39" t="s">
        <v>54</v>
      </c>
    </row>
    <row r="35" spans="1:28" ht="12.95" customHeight="1" x14ac:dyDescent="0.2">
      <c r="A35" s="28" t="s">
        <v>263</v>
      </c>
      <c r="C35" s="28">
        <v>52600.196600000003</v>
      </c>
      <c r="E35" s="8">
        <f>+(C35-C$7)/C$8</f>
        <v>0</v>
      </c>
      <c r="F35" s="28">
        <f>ROUND(2*E35,0)/2</f>
        <v>0</v>
      </c>
      <c r="G35" s="28">
        <f>+C35-(C$7+F35*C$8)</f>
        <v>0</v>
      </c>
      <c r="K35" s="28">
        <v>7.8042000117420685E-2</v>
      </c>
      <c r="O35" s="28">
        <f t="shared" ref="O35:O78" ca="1" si="1">+C$11+C$12*F35</f>
        <v>6.2561841417057701E-2</v>
      </c>
      <c r="P35" s="34">
        <f>+D$11+D$12*F35+D$13*F35^2</f>
        <v>8.2142438522181699E-2</v>
      </c>
      <c r="Q35" s="29">
        <f>+C35-15018.5</f>
        <v>37581.696600000003</v>
      </c>
      <c r="R35" s="28">
        <f>+(P35-G35)^2</f>
        <v>6.7473802063703998E-3</v>
      </c>
      <c r="S35" s="28">
        <v>1</v>
      </c>
      <c r="T35" s="28">
        <f>+S35*R35</f>
        <v>6.7473802063703998E-3</v>
      </c>
      <c r="AA35" s="39" t="s">
        <v>56</v>
      </c>
      <c r="AB35" s="39" t="s">
        <v>57</v>
      </c>
    </row>
    <row r="36" spans="1:28" ht="12.95" customHeight="1" x14ac:dyDescent="0.2">
      <c r="A36" s="28" t="s">
        <v>51</v>
      </c>
      <c r="B36" s="39" t="s">
        <v>55</v>
      </c>
      <c r="C36" s="54">
        <v>52673.488100000002</v>
      </c>
      <c r="D36" s="54">
        <v>2.0000000000000001E-4</v>
      </c>
      <c r="E36" s="28">
        <f>+(C36-C$7)/C$8</f>
        <v>195.18791345754201</v>
      </c>
      <c r="F36" s="28">
        <f>ROUND(2*E36,0)/2</f>
        <v>195</v>
      </c>
      <c r="G36" s="28">
        <f>+C36-(C$7+F36*C$8)</f>
        <v>7.0560000000114087E-2</v>
      </c>
      <c r="K36" s="28">
        <f>G36</f>
        <v>7.0560000000114087E-2</v>
      </c>
      <c r="O36" s="28">
        <f t="shared" ca="1" si="1"/>
        <v>6.2706929794202906E-2</v>
      </c>
      <c r="P36" s="34">
        <f>+D$11+D$12*F36+D$13*F36^2</f>
        <v>8.0141087959350557E-2</v>
      </c>
      <c r="Q36" s="29">
        <f>+C36-15018.5</f>
        <v>37654.988100000002</v>
      </c>
      <c r="R36" s="28">
        <f>+(P36-G36)^2</f>
        <v>9.179724648262606E-5</v>
      </c>
      <c r="S36" s="28">
        <v>0.8</v>
      </c>
      <c r="T36" s="28">
        <f>+S36*R36</f>
        <v>7.3437797186100859E-5</v>
      </c>
      <c r="AA36" s="39" t="s">
        <v>58</v>
      </c>
      <c r="AB36" s="39" t="s">
        <v>59</v>
      </c>
    </row>
    <row r="37" spans="1:28" ht="12.95" customHeight="1" x14ac:dyDescent="0.2">
      <c r="A37" s="28" t="s">
        <v>51</v>
      </c>
      <c r="B37" s="39" t="s">
        <v>55</v>
      </c>
      <c r="C37" s="54">
        <v>52682.495799999997</v>
      </c>
      <c r="D37" s="54">
        <v>2.9999999999999997E-4</v>
      </c>
      <c r="E37" s="28">
        <f>+(C37-C$7)/C$8</f>
        <v>219.17697314455174</v>
      </c>
      <c r="F37" s="28">
        <f>ROUND(2*E37,0)/2</f>
        <v>219</v>
      </c>
      <c r="G37" s="28">
        <f>+C37-(C$7+F37*C$8)</f>
        <v>6.6451999991841149E-2</v>
      </c>
      <c r="H37" s="56"/>
      <c r="J37" s="56"/>
      <c r="K37" s="28">
        <f>G37</f>
        <v>6.6451999991841149E-2</v>
      </c>
      <c r="L37" s="56"/>
      <c r="O37" s="28">
        <f t="shared" ca="1" si="1"/>
        <v>6.2724786825236162E-2</v>
      </c>
      <c r="P37" s="34">
        <f>+D$11+D$12*F37+D$13*F37^2</f>
        <v>7.9896068252324523E-2</v>
      </c>
      <c r="Q37" s="29">
        <f>+C37-15018.5</f>
        <v>37663.995799999997</v>
      </c>
      <c r="R37" s="28">
        <f>+(P37-G37)^2</f>
        <v>1.8074297139253646E-4</v>
      </c>
      <c r="S37" s="28">
        <v>1</v>
      </c>
      <c r="T37" s="28">
        <f>+S37*R37</f>
        <v>1.8074297139253646E-4</v>
      </c>
      <c r="AA37" s="39" t="s">
        <v>58</v>
      </c>
      <c r="AB37" s="39" t="s">
        <v>60</v>
      </c>
    </row>
    <row r="38" spans="1:28" ht="12.95" customHeight="1" x14ac:dyDescent="0.2">
      <c r="A38" s="28" t="s">
        <v>51</v>
      </c>
      <c r="B38" s="39" t="s">
        <v>52</v>
      </c>
      <c r="C38" s="54">
        <v>52683.436399999999</v>
      </c>
      <c r="D38" s="54">
        <v>1E-4</v>
      </c>
      <c r="E38" s="28">
        <f>+(C38-C$7)/C$8</f>
        <v>221.68195327728884</v>
      </c>
      <c r="F38" s="28">
        <f>ROUND(2*E38,0)/2</f>
        <v>221.5</v>
      </c>
      <c r="G38" s="28">
        <f>+C38-(C$7+F38*C$8)</f>
        <v>6.8321999999170657E-2</v>
      </c>
      <c r="K38" s="28">
        <f>G38</f>
        <v>6.8321999999170657E-2</v>
      </c>
      <c r="O38" s="28">
        <f t="shared" ca="1" si="1"/>
        <v>6.2726646932635452E-2</v>
      </c>
      <c r="P38" s="34">
        <f>+D$11+D$12*F38+D$13*F38^2</f>
        <v>7.9870561756776967E-2</v>
      </c>
      <c r="Q38" s="29">
        <f>+C38-15018.5</f>
        <v>37664.936399999999</v>
      </c>
      <c r="R38" s="28">
        <f>+(P38-G38)^2</f>
        <v>1.3336927866924693E-4</v>
      </c>
      <c r="S38" s="28">
        <v>1</v>
      </c>
      <c r="T38" s="28">
        <f>+S38*R38</f>
        <v>1.3336927866924693E-4</v>
      </c>
      <c r="AA38" s="39" t="s">
        <v>58</v>
      </c>
      <c r="AB38" s="39" t="s">
        <v>60</v>
      </c>
    </row>
    <row r="39" spans="1:28" ht="12.95" customHeight="1" x14ac:dyDescent="0.2">
      <c r="A39" s="28" t="s">
        <v>51</v>
      </c>
      <c r="B39" s="39" t="s">
        <v>55</v>
      </c>
      <c r="C39" s="54">
        <v>52683.623599999999</v>
      </c>
      <c r="D39" s="54">
        <v>2.9999999999999997E-4</v>
      </c>
      <c r="E39" s="28">
        <f>+(C39-C$7)/C$8</f>
        <v>222.18049918505866</v>
      </c>
      <c r="F39" s="28">
        <f>ROUND(2*E39,0)/2</f>
        <v>222</v>
      </c>
      <c r="G39" s="28">
        <f>+C39-(C$7+F39*C$8)</f>
        <v>6.7775999996229075E-2</v>
      </c>
      <c r="K39" s="28">
        <f>G39</f>
        <v>6.7775999996229075E-2</v>
      </c>
      <c r="O39" s="28">
        <f t="shared" ca="1" si="1"/>
        <v>6.272701895411531E-2</v>
      </c>
      <c r="P39" s="34">
        <f>+D$11+D$12*F39+D$13*F39^2</f>
        <v>7.9865460828775395E-2</v>
      </c>
      <c r="Q39" s="29">
        <f>+C39-15018.5</f>
        <v>37665.123599999999</v>
      </c>
      <c r="R39" s="28">
        <f>+(P39-G39)^2</f>
        <v>1.4615506322167155E-4</v>
      </c>
      <c r="S39" s="28">
        <v>1</v>
      </c>
      <c r="T39" s="28">
        <f>+S39*R39</f>
        <v>1.4615506322167155E-4</v>
      </c>
      <c r="AA39" s="39" t="s">
        <v>56</v>
      </c>
      <c r="AB39" s="39" t="s">
        <v>57</v>
      </c>
    </row>
    <row r="40" spans="1:28" ht="12.95" customHeight="1" x14ac:dyDescent="0.2">
      <c r="A40" s="28" t="s">
        <v>51</v>
      </c>
      <c r="B40" s="39" t="s">
        <v>55</v>
      </c>
      <c r="C40" s="54">
        <v>52693.386299999998</v>
      </c>
      <c r="D40" s="54">
        <v>8.9999999999999998E-4</v>
      </c>
      <c r="E40" s="28">
        <f>+(C40-C$7)/C$8</f>
        <v>248.18025417317907</v>
      </c>
      <c r="F40" s="28">
        <f>ROUND(2*E40,0)/2</f>
        <v>248</v>
      </c>
      <c r="G40" s="28">
        <f>+C40-(C$7+F40*C$8)</f>
        <v>6.7683999994187616E-2</v>
      </c>
      <c r="K40" s="28">
        <f>G40</f>
        <v>6.7683999994187616E-2</v>
      </c>
      <c r="O40" s="28">
        <f t="shared" ca="1" si="1"/>
        <v>6.2746364071068012E-2</v>
      </c>
      <c r="P40" s="34">
        <f>+D$11+D$12*F40+D$13*F40^2</f>
        <v>7.9600383034944211E-2</v>
      </c>
      <c r="Q40" s="29">
        <f>+C40-15018.5</f>
        <v>37674.886299999998</v>
      </c>
      <c r="R40" s="28">
        <f>+(P40-G40)^2</f>
        <v>1.420001847740314E-4</v>
      </c>
      <c r="S40" s="28">
        <v>1</v>
      </c>
      <c r="T40" s="28">
        <f>+S40*R40</f>
        <v>1.420001847740314E-4</v>
      </c>
      <c r="AA40" s="39" t="s">
        <v>58</v>
      </c>
      <c r="AB40" s="39" t="s">
        <v>60</v>
      </c>
    </row>
    <row r="41" spans="1:28" ht="12.95" customHeight="1" x14ac:dyDescent="0.2">
      <c r="A41" s="28" t="s">
        <v>51</v>
      </c>
      <c r="B41" s="39" t="s">
        <v>55</v>
      </c>
      <c r="C41" s="54">
        <v>52693.386400000003</v>
      </c>
      <c r="D41" s="54">
        <v>1E-4</v>
      </c>
      <c r="E41" s="28">
        <f>+(C41-C$7)/C$8</f>
        <v>248.18052049045014</v>
      </c>
      <c r="F41" s="28">
        <f>ROUND(2*E41,0)/2</f>
        <v>248</v>
      </c>
      <c r="G41" s="28">
        <f>+C41-(C$7+F41*C$8)</f>
        <v>6.7783999998937361E-2</v>
      </c>
      <c r="K41" s="28">
        <f>G41</f>
        <v>6.7783999998937361E-2</v>
      </c>
      <c r="O41" s="28">
        <f t="shared" ca="1" si="1"/>
        <v>6.2746364071068012E-2</v>
      </c>
      <c r="P41" s="34">
        <f>+D$11+D$12*F41+D$13*F41^2</f>
        <v>7.9600383034944211E-2</v>
      </c>
      <c r="Q41" s="29">
        <f>+C41-15018.5</f>
        <v>37674.886400000003</v>
      </c>
      <c r="R41" s="28">
        <f>+(P41-G41)^2</f>
        <v>1.3962690805363045E-4</v>
      </c>
      <c r="S41" s="28">
        <v>1</v>
      </c>
      <c r="T41" s="28">
        <f>+S41*R41</f>
        <v>1.3962690805363045E-4</v>
      </c>
      <c r="AA41" s="39" t="s">
        <v>58</v>
      </c>
      <c r="AB41" s="39" t="s">
        <v>60</v>
      </c>
    </row>
    <row r="42" spans="1:28" ht="12.95" customHeight="1" x14ac:dyDescent="0.2">
      <c r="A42" s="8" t="s">
        <v>51</v>
      </c>
      <c r="B42" s="7" t="s">
        <v>52</v>
      </c>
      <c r="C42" s="6">
        <v>52693.5772</v>
      </c>
      <c r="D42" s="6">
        <v>2.0000000000000001E-4</v>
      </c>
      <c r="E42" s="8">
        <f>+(C42-C$7)/C$8</f>
        <v>248.68865381951355</v>
      </c>
      <c r="F42" s="28">
        <f>ROUND(2*E42,0)/2</f>
        <v>248.5</v>
      </c>
      <c r="G42" s="28">
        <f>+C42-(C$7+F42*C$8)</f>
        <v>7.0837999999639578E-2</v>
      </c>
      <c r="K42" s="28">
        <f>G42</f>
        <v>7.0837999999639578E-2</v>
      </c>
      <c r="O42" s="28">
        <f t="shared" ca="1" si="1"/>
        <v>6.274673609254787E-2</v>
      </c>
      <c r="P42" s="34">
        <f>+D$11+D$12*F42+D$13*F42^2</f>
        <v>7.9595288663183036E-2</v>
      </c>
      <c r="Q42" s="29">
        <f>+C42-15018.5</f>
        <v>37675.0772</v>
      </c>
      <c r="R42" s="28">
        <f>+(P42-G42)^2</f>
        <v>7.6690104736626774E-5</v>
      </c>
      <c r="S42" s="28">
        <v>0.8</v>
      </c>
      <c r="T42" s="28">
        <f>+S42*R42</f>
        <v>6.1352083789301416E-5</v>
      </c>
      <c r="AA42" s="39" t="s">
        <v>58</v>
      </c>
      <c r="AB42" s="39" t="s">
        <v>60</v>
      </c>
    </row>
    <row r="43" spans="1:28" ht="12.95" customHeight="1" x14ac:dyDescent="0.2">
      <c r="A43" s="8" t="s">
        <v>51</v>
      </c>
      <c r="B43" s="7" t="s">
        <v>52</v>
      </c>
      <c r="C43" s="6">
        <v>52695.453999999998</v>
      </c>
      <c r="D43" s="6">
        <v>5.9999999999999995E-4</v>
      </c>
      <c r="E43" s="8">
        <f>+(C43-C$7)/C$8</f>
        <v>253.68689612560311</v>
      </c>
      <c r="F43" s="28">
        <f>ROUND(2*E43,0)/2</f>
        <v>253.5</v>
      </c>
      <c r="G43" s="28">
        <f>+C43-(C$7+F43*C$8)</f>
        <v>7.0177999994484708E-2</v>
      </c>
      <c r="K43" s="28">
        <f>G43</f>
        <v>7.0177999994484708E-2</v>
      </c>
      <c r="O43" s="28">
        <f t="shared" ca="1" si="1"/>
        <v>6.2750456307346464E-2</v>
      </c>
      <c r="P43" s="34">
        <f>+D$11+D$12*F43+D$13*F43^2</f>
        <v>7.9544351749217007E-2</v>
      </c>
      <c r="Q43" s="29">
        <f>+C43-15018.5</f>
        <v>37676.953999999998</v>
      </c>
      <c r="R43" s="28">
        <f>+(P43-G43)^2</f>
        <v>8.7728545193376824E-5</v>
      </c>
      <c r="S43" s="28">
        <v>0.8</v>
      </c>
      <c r="T43" s="28">
        <f>+S43*R43</f>
        <v>7.0182836154701467E-5</v>
      </c>
    </row>
    <row r="44" spans="1:28" ht="12.95" customHeight="1" x14ac:dyDescent="0.2">
      <c r="A44" s="6" t="s">
        <v>61</v>
      </c>
      <c r="B44" s="7" t="s">
        <v>52</v>
      </c>
      <c r="C44" s="6">
        <v>52754.405700000003</v>
      </c>
      <c r="D44" s="6">
        <v>8.0000000000000004E-4</v>
      </c>
      <c r="E44" s="8">
        <f>+(C44-C$7)/C$8</f>
        <v>410.6854473597308</v>
      </c>
      <c r="F44" s="28">
        <f>ROUND(2*E44,0)/2</f>
        <v>410.5</v>
      </c>
      <c r="G44" s="28">
        <f>+C44-(C$7+F44*C$8)</f>
        <v>6.9633999999496154E-2</v>
      </c>
      <c r="K44" s="28">
        <f>G44</f>
        <v>6.9633999999496154E-2</v>
      </c>
      <c r="O44" s="28">
        <f t="shared" ca="1" si="1"/>
        <v>6.2867271052022347E-2</v>
      </c>
      <c r="P44" s="34">
        <f>+D$11+D$12*F44+D$13*F44^2</f>
        <v>7.7951225157029055E-2</v>
      </c>
      <c r="Q44" s="29">
        <f>+C44-15018.5</f>
        <v>37735.905700000003</v>
      </c>
      <c r="R44" s="28">
        <f>+(P44-G44)^2</f>
        <v>6.9176234321098186E-5</v>
      </c>
      <c r="S44" s="28">
        <v>0.8</v>
      </c>
      <c r="T44" s="28">
        <f>+S44*R44</f>
        <v>5.5340987456878549E-5</v>
      </c>
    </row>
    <row r="45" spans="1:28" ht="12.95" customHeight="1" x14ac:dyDescent="0.2">
      <c r="A45" s="6" t="s">
        <v>62</v>
      </c>
      <c r="B45" s="7" t="s">
        <v>52</v>
      </c>
      <c r="C45" s="6">
        <v>53441.896000000001</v>
      </c>
      <c r="D45" s="6">
        <v>1E-3</v>
      </c>
      <c r="E45" s="8">
        <f>+(C45-C$7)/C$8</f>
        <v>2241.5907662480099</v>
      </c>
      <c r="F45" s="28">
        <f>ROUND(2*E45,0)/2</f>
        <v>2241.5</v>
      </c>
      <c r="G45" s="28">
        <f>+C45-(C$7+F45*C$8)</f>
        <v>3.4081999998306856E-2</v>
      </c>
      <c r="O45" s="28">
        <f t="shared" ca="1" si="1"/>
        <v>6.42296137112678E-2</v>
      </c>
      <c r="P45" s="34">
        <f>+D$11+D$12*F45+D$13*F45^2</f>
        <v>6.0272075328449325E-2</v>
      </c>
      <c r="Q45" s="29">
        <f>+C45-15018.5</f>
        <v>38423.396000000001</v>
      </c>
      <c r="R45" s="28">
        <f>+(P45-G45)^2</f>
        <v>6.8592004579853718E-4</v>
      </c>
      <c r="U45" s="28">
        <f>G45</f>
        <v>3.4081999998306856E-2</v>
      </c>
    </row>
    <row r="46" spans="1:28" ht="12.95" customHeight="1" x14ac:dyDescent="0.2">
      <c r="A46" s="8" t="s">
        <v>63</v>
      </c>
      <c r="B46" s="57" t="s">
        <v>52</v>
      </c>
      <c r="C46" s="6">
        <v>53511.3923</v>
      </c>
      <c r="D46" s="6">
        <v>1E-4</v>
      </c>
      <c r="E46" s="8">
        <f>+(C46-C$7)/C$8</f>
        <v>2426.6714071138576</v>
      </c>
      <c r="F46" s="28">
        <f>ROUND(2*E46,0)/2</f>
        <v>2426.5</v>
      </c>
      <c r="G46" s="28">
        <f>+C46-(C$7+F46*C$8)</f>
        <v>6.4361999997345265E-2</v>
      </c>
      <c r="K46" s="28">
        <f>G46</f>
        <v>6.4361999997345265E-2</v>
      </c>
      <c r="O46" s="28">
        <f t="shared" ca="1" si="1"/>
        <v>6.4367261658815803E-2</v>
      </c>
      <c r="P46" s="34">
        <f>+D$11+D$12*F46+D$13*F46^2</f>
        <v>5.8578087248812187E-2</v>
      </c>
      <c r="Q46" s="29">
        <f>+C46-15018.5</f>
        <v>38492.8923</v>
      </c>
      <c r="R46" s="28">
        <f>+(P46-G46)^2</f>
        <v>3.3453646682643463E-5</v>
      </c>
      <c r="S46" s="28">
        <v>1</v>
      </c>
      <c r="T46" s="28">
        <f>+S46*R46</f>
        <v>3.3453646682643463E-5</v>
      </c>
    </row>
    <row r="47" spans="1:28" ht="12.95" customHeight="1" x14ac:dyDescent="0.2">
      <c r="A47" s="58" t="s">
        <v>62</v>
      </c>
      <c r="B47" s="8"/>
      <c r="C47" s="60">
        <v>53717.911574735212</v>
      </c>
      <c r="D47" s="6">
        <v>2.0000000000000001E-4</v>
      </c>
      <c r="E47" s="8">
        <f>+(C47-C$7)/C$8</f>
        <v>2976.6678777050074</v>
      </c>
      <c r="F47" s="28">
        <f>ROUND(2*E47,0)/2</f>
        <v>2976.5</v>
      </c>
      <c r="G47" s="28">
        <f>+C47-(C$7+F47*C$8)</f>
        <v>6.3036735205969308E-2</v>
      </c>
      <c r="K47" s="28">
        <f>G47</f>
        <v>6.3036735205969308E-2</v>
      </c>
      <c r="O47" s="28">
        <f t="shared" ca="1" si="1"/>
        <v>6.4776485286661245E-2</v>
      </c>
      <c r="P47" s="34">
        <f>+D$11+D$12*F47+D$13*F47^2</f>
        <v>5.3641920063168563E-2</v>
      </c>
      <c r="Q47" s="29">
        <f>+C47-15018.5</f>
        <v>38699.411574735212</v>
      </c>
      <c r="R47" s="28">
        <f>+(P47-G47)^2</f>
        <v>8.8262551567398162E-5</v>
      </c>
      <c r="S47" s="28">
        <v>0.8</v>
      </c>
      <c r="T47" s="28">
        <f>+S47*R47</f>
        <v>7.0610041253918538E-5</v>
      </c>
    </row>
    <row r="48" spans="1:28" ht="12.95" customHeight="1" x14ac:dyDescent="0.2">
      <c r="A48" s="8" t="s">
        <v>64</v>
      </c>
      <c r="B48" s="59"/>
      <c r="C48" s="88">
        <v>53834.318200000002</v>
      </c>
      <c r="D48" s="6">
        <v>3.0000000000000001E-3</v>
      </c>
      <c r="E48" s="8">
        <f>+(C48-C$7)/C$8</f>
        <v>3286.678810733647</v>
      </c>
      <c r="F48" s="28">
        <f>ROUND(2*E48,0)/2</f>
        <v>3286.5</v>
      </c>
      <c r="G48" s="28">
        <f>+C48-(C$7+F48*C$8)</f>
        <v>6.7141999999876134E-2</v>
      </c>
      <c r="I48" s="55">
        <f>G48</f>
        <v>6.7141999999876134E-2</v>
      </c>
      <c r="O48" s="28">
        <f t="shared" ca="1" si="1"/>
        <v>6.5007138604174133E-2</v>
      </c>
      <c r="P48" s="34">
        <f>+D$11+D$12*F48+D$13*F48^2</f>
        <v>5.0925674992758116E-2</v>
      </c>
      <c r="Q48" s="29">
        <f>+C48-15018.5</f>
        <v>38815.818200000002</v>
      </c>
      <c r="R48" s="28">
        <f>+(P48-G48)^2</f>
        <v>2.6296919673648121E-4</v>
      </c>
      <c r="S48" s="28">
        <v>0.3</v>
      </c>
      <c r="T48" s="28">
        <f>+S48*R48</f>
        <v>7.8890759020944362E-5</v>
      </c>
    </row>
    <row r="49" spans="1:21" ht="12.95" customHeight="1" x14ac:dyDescent="0.2">
      <c r="A49" s="58" t="s">
        <v>65</v>
      </c>
      <c r="B49" s="8"/>
      <c r="C49" s="6">
        <v>54085.894</v>
      </c>
      <c r="D49" s="6">
        <v>2.9999999999999997E-4</v>
      </c>
      <c r="E49" s="8">
        <f>+(C49-C$7)/C$8</f>
        <v>3956.6685841509202</v>
      </c>
      <c r="F49" s="28">
        <f>ROUND(2*E49,0)/2</f>
        <v>3956.5</v>
      </c>
      <c r="G49" s="28">
        <f>+C49-(C$7+F49*C$8)</f>
        <v>6.3301999995019287E-2</v>
      </c>
      <c r="K49" s="28">
        <f>G49</f>
        <v>6.3301999995019287E-2</v>
      </c>
      <c r="O49" s="28">
        <f t="shared" ca="1" si="1"/>
        <v>6.5505647387185853E-2</v>
      </c>
      <c r="P49" s="34">
        <f>+D$11+D$12*F49+D$13*F49^2</f>
        <v>4.5217527126891081E-2</v>
      </c>
      <c r="Q49" s="29">
        <f>+C49-15018.5</f>
        <v>39067.394</v>
      </c>
      <c r="R49" s="28">
        <f>+(P49-G49)^2</f>
        <v>3.2704815891806521E-4</v>
      </c>
      <c r="S49" s="28">
        <v>1</v>
      </c>
      <c r="T49" s="28">
        <f>+S49*R49</f>
        <v>3.2704815891806521E-4</v>
      </c>
    </row>
    <row r="50" spans="1:21" ht="12.95" customHeight="1" x14ac:dyDescent="0.2">
      <c r="A50" s="6" t="s">
        <v>66</v>
      </c>
      <c r="B50" s="7" t="s">
        <v>52</v>
      </c>
      <c r="C50" s="6">
        <v>54418.955800000003</v>
      </c>
      <c r="D50" s="6">
        <v>2.9999999999999997E-4</v>
      </c>
      <c r="E50" s="8">
        <f>+(C50-C$7)/C$8</f>
        <v>4843.6696387672719</v>
      </c>
      <c r="F50" s="28">
        <f>ROUND(2*E50,0)/2</f>
        <v>4843.5</v>
      </c>
      <c r="G50" s="28">
        <f>+C50-(C$7+F50*C$8)</f>
        <v>6.3697999998112209E-2</v>
      </c>
      <c r="K50" s="28">
        <f>G50</f>
        <v>6.3697999998112209E-2</v>
      </c>
      <c r="O50" s="28">
        <f t="shared" ca="1" si="1"/>
        <v>6.6165613492456588E-2</v>
      </c>
      <c r="P50" s="34">
        <f>+D$11+D$12*F50+D$13*F50^2</f>
        <v>3.8002302235621281E-2</v>
      </c>
      <c r="Q50" s="29">
        <f>+C50-15018.5</f>
        <v>39400.455800000003</v>
      </c>
      <c r="R50" s="28">
        <f>+(P50-G50)^2</f>
        <v>6.6026888350128124E-4</v>
      </c>
      <c r="S50" s="28">
        <v>1</v>
      </c>
      <c r="T50" s="28">
        <f>+S50*R50</f>
        <v>6.6026888350128124E-4</v>
      </c>
    </row>
    <row r="51" spans="1:21" ht="12.95" customHeight="1" x14ac:dyDescent="0.2">
      <c r="A51" s="61" t="s">
        <v>67</v>
      </c>
      <c r="B51" s="57" t="s">
        <v>52</v>
      </c>
      <c r="C51" s="61">
        <v>54424.587200000002</v>
      </c>
      <c r="D51" s="61">
        <v>2.0000000000000001E-4</v>
      </c>
      <c r="E51" s="8">
        <f>+(C51-C$7)/C$8</f>
        <v>4858.6670288581354</v>
      </c>
      <c r="F51" s="28">
        <f>ROUND(2*E51,0)/2</f>
        <v>4858.5</v>
      </c>
      <c r="G51" s="28">
        <f>+C51-(C$7+F51*C$8)</f>
        <v>6.2718000001041219E-2</v>
      </c>
      <c r="K51" s="28">
        <f>G51</f>
        <v>6.2718000001041219E-2</v>
      </c>
      <c r="O51" s="28">
        <f t="shared" ca="1" si="1"/>
        <v>6.617677413685237E-2</v>
      </c>
      <c r="P51" s="34">
        <f>+D$11+D$12*F51+D$13*F51^2</f>
        <v>3.7883633424826507E-2</v>
      </c>
      <c r="Q51" s="29">
        <f>+C51-15018.5</f>
        <v>39406.087200000002</v>
      </c>
      <c r="R51" s="28">
        <f>+(P51-G51)^2</f>
        <v>6.1674576324181039E-4</v>
      </c>
      <c r="S51" s="28">
        <v>0.8</v>
      </c>
      <c r="T51" s="28">
        <f>+S51*R51</f>
        <v>4.9339661059344831E-4</v>
      </c>
    </row>
    <row r="52" spans="1:21" ht="12.95" customHeight="1" x14ac:dyDescent="0.2">
      <c r="A52" s="61" t="s">
        <v>67</v>
      </c>
      <c r="B52" s="57" t="s">
        <v>52</v>
      </c>
      <c r="C52" s="61">
        <v>54532.3577</v>
      </c>
      <c r="D52" s="61">
        <v>2.0000000000000001E-4</v>
      </c>
      <c r="E52" s="8">
        <f>+(C52-C$7)/C$8</f>
        <v>5145.678469847554</v>
      </c>
      <c r="F52" s="28">
        <f>ROUND(2*E52,0)/2</f>
        <v>5145.5</v>
      </c>
      <c r="G52" s="28">
        <f>+C52-(C$7+F52*C$8)</f>
        <v>6.7014000000199303E-2</v>
      </c>
      <c r="K52" s="28">
        <f>G52</f>
        <v>6.7014000000199303E-2</v>
      </c>
      <c r="O52" s="28">
        <f t="shared" ca="1" si="1"/>
        <v>6.6390314466291719E-2</v>
      </c>
      <c r="P52" s="34">
        <f>+D$11+D$12*F52+D$13*F52^2</f>
        <v>3.5634547118405718E-2</v>
      </c>
      <c r="Q52" s="29">
        <f>+C52-15018.5</f>
        <v>39513.8577</v>
      </c>
      <c r="R52" s="28">
        <f>+(P52-G52)^2</f>
        <v>9.8467006316070365E-4</v>
      </c>
      <c r="S52" s="28">
        <v>0.8</v>
      </c>
      <c r="T52" s="28">
        <f>+S52*R52</f>
        <v>7.8773605052856292E-4</v>
      </c>
    </row>
    <row r="53" spans="1:21" ht="12.95" customHeight="1" x14ac:dyDescent="0.2">
      <c r="A53" s="61" t="s">
        <v>67</v>
      </c>
      <c r="B53" s="57" t="s">
        <v>55</v>
      </c>
      <c r="C53" s="61">
        <v>54532.541599999997</v>
      </c>
      <c r="D53" s="61">
        <v>2.9999999999999997E-4</v>
      </c>
      <c r="E53" s="8">
        <f>+(C53-C$7)/C$8</f>
        <v>5146.1682272857852</v>
      </c>
      <c r="F53" s="28">
        <f>ROUND(2*E53,0)/2</f>
        <v>5146</v>
      </c>
      <c r="G53" s="28">
        <f>+C53-(C$7+F53*C$8)</f>
        <v>6.3167999993311241E-2</v>
      </c>
      <c r="K53" s="28">
        <f>G53</f>
        <v>6.3167999993311241E-2</v>
      </c>
      <c r="O53" s="28">
        <f t="shared" ca="1" si="1"/>
        <v>6.6390686487771577E-2</v>
      </c>
      <c r="P53" s="34">
        <f>+D$11+D$12*F53+D$13*F53^2</f>
        <v>3.5630664414090768E-2</v>
      </c>
      <c r="Q53" s="29">
        <f>+C53-15018.5</f>
        <v>39514.041599999997</v>
      </c>
      <c r="R53" s="28">
        <f>+(P53-G53)^2</f>
        <v>7.5830485080260177E-4</v>
      </c>
      <c r="S53" s="28">
        <v>1</v>
      </c>
      <c r="T53" s="28">
        <f>+S53*R53</f>
        <v>7.5830485080260177E-4</v>
      </c>
    </row>
    <row r="54" spans="1:21" ht="12.95" customHeight="1" x14ac:dyDescent="0.2">
      <c r="A54" s="6" t="s">
        <v>68</v>
      </c>
      <c r="B54" s="7" t="s">
        <v>55</v>
      </c>
      <c r="C54" s="6">
        <v>54818.9856</v>
      </c>
      <c r="D54" s="6">
        <v>2.0000000000000001E-4</v>
      </c>
      <c r="E54" s="8">
        <f>+(C54-C$7)/C$8</f>
        <v>5909.0180350047331</v>
      </c>
      <c r="F54" s="28">
        <f>ROUND(2*E54,0)/2</f>
        <v>5909</v>
      </c>
      <c r="O54" s="28">
        <f t="shared" ca="1" si="1"/>
        <v>6.6958391266037157E-2</v>
      </c>
      <c r="P54" s="34">
        <f>+D$11+D$12*F54+D$13*F54^2</f>
        <v>2.9849783709440702E-2</v>
      </c>
      <c r="Q54" s="29">
        <f>+C54-15018.5</f>
        <v>39800.4856</v>
      </c>
      <c r="R54" s="28">
        <f>+(P54-G54)^2</f>
        <v>8.9100958750039155E-4</v>
      </c>
      <c r="U54" s="28">
        <f>+C54-(C$7+F54*C$8)</f>
        <v>6.7719999933615327E-3</v>
      </c>
    </row>
    <row r="55" spans="1:21" ht="12.95" customHeight="1" x14ac:dyDescent="0.2">
      <c r="A55" s="6" t="s">
        <v>68</v>
      </c>
      <c r="B55" s="7" t="s">
        <v>52</v>
      </c>
      <c r="C55" s="6">
        <v>54833.499799999998</v>
      </c>
      <c r="D55" s="6">
        <v>2.0000000000000001E-4</v>
      </c>
      <c r="E55" s="8">
        <f>+(C55-C$7)/C$8</f>
        <v>5947.6718545268468</v>
      </c>
      <c r="F55" s="28">
        <f>ROUND(2*E55,0)/2</f>
        <v>5947.5</v>
      </c>
      <c r="G55" s="28">
        <f>+C55-(C$7+F55*C$8)</f>
        <v>6.4529999996011611E-2</v>
      </c>
      <c r="J55" s="28">
        <f>G55</f>
        <v>6.4529999996011611E-2</v>
      </c>
      <c r="O55" s="28">
        <f t="shared" ca="1" si="1"/>
        <v>6.6987036919986337E-2</v>
      </c>
      <c r="P55" s="34">
        <f>+D$11+D$12*F55+D$13*F55^2</f>
        <v>2.9565722264898189E-2</v>
      </c>
      <c r="Q55" s="29">
        <f>+C55-15018.5</f>
        <v>39814.999799999998</v>
      </c>
      <c r="R55" s="28">
        <f>+(P55-G55)^2</f>
        <v>1.2225007172584339E-3</v>
      </c>
      <c r="S55" s="28">
        <v>1</v>
      </c>
      <c r="T55" s="28">
        <f>+S55*R55</f>
        <v>1.2225007172584339E-3</v>
      </c>
    </row>
    <row r="56" spans="1:21" ht="12.95" customHeight="1" x14ac:dyDescent="0.2">
      <c r="A56" s="6" t="s">
        <v>68</v>
      </c>
      <c r="B56" s="7" t="s">
        <v>52</v>
      </c>
      <c r="C56" s="6">
        <v>54843.450100000002</v>
      </c>
      <c r="D56" s="6">
        <v>2.0000000000000001E-4</v>
      </c>
      <c r="E56" s="8">
        <f>+(C56-C$7)/C$8</f>
        <v>5974.1712206917828</v>
      </c>
      <c r="F56" s="28">
        <f>ROUND(2*E56,0)/2</f>
        <v>5974</v>
      </c>
      <c r="G56" s="28">
        <f>+C56-(C$7+F56*C$8)</f>
        <v>6.4291999995475635E-2</v>
      </c>
      <c r="J56" s="28">
        <f>G56</f>
        <v>6.4291999995475635E-2</v>
      </c>
      <c r="O56" s="28">
        <f t="shared" ca="1" si="1"/>
        <v>6.7006754058418896E-2</v>
      </c>
      <c r="P56" s="34">
        <f>+D$11+D$12*F56+D$13*F56^2</f>
        <v>2.9370625608046423E-2</v>
      </c>
      <c r="Q56" s="29">
        <f>+C56-15018.5</f>
        <v>39824.950100000002</v>
      </c>
      <c r="R56" s="28">
        <f>+(P56-G56)^2</f>
        <v>1.219502389106997E-3</v>
      </c>
      <c r="S56" s="28">
        <v>1</v>
      </c>
      <c r="T56" s="28">
        <f>+S56*R56</f>
        <v>1.219502389106997E-3</v>
      </c>
    </row>
    <row r="57" spans="1:21" ht="12.95" customHeight="1" x14ac:dyDescent="0.2">
      <c r="A57" s="6" t="s">
        <v>68</v>
      </c>
      <c r="B57" s="7" t="s">
        <v>55</v>
      </c>
      <c r="C57" s="6">
        <v>54852.462699999996</v>
      </c>
      <c r="D57" s="6">
        <v>2.9999999999999997E-4</v>
      </c>
      <c r="E57" s="8">
        <f>+(C57-C$7)/C$8</f>
        <v>5998.1733299244552</v>
      </c>
      <c r="F57" s="28">
        <f>ROUND(2*E57,0)/2</f>
        <v>5998</v>
      </c>
      <c r="G57" s="28">
        <f>+C57-(C$7+F57*C$8)</f>
        <v>6.5083999994385522E-2</v>
      </c>
      <c r="J57" s="28">
        <f>G57</f>
        <v>6.5083999994385522E-2</v>
      </c>
      <c r="O57" s="28">
        <f t="shared" ca="1" si="1"/>
        <v>6.7024611089452152E-2</v>
      </c>
      <c r="P57" s="34">
        <f>+D$11+D$12*F57+D$13*F57^2</f>
        <v>2.9194234151401668E-2</v>
      </c>
      <c r="Q57" s="29">
        <f>+C57-15018.5</f>
        <v>39833.962699999996</v>
      </c>
      <c r="R57" s="28">
        <f>+(P57-G57)^2</f>
        <v>1.2880752922642105E-3</v>
      </c>
      <c r="S57" s="28">
        <v>1</v>
      </c>
      <c r="T57" s="28">
        <f>+S57*R57</f>
        <v>1.2880752922642105E-3</v>
      </c>
    </row>
    <row r="58" spans="1:21" ht="12.95" customHeight="1" x14ac:dyDescent="0.2">
      <c r="A58" s="58" t="s">
        <v>69</v>
      </c>
      <c r="B58" s="8"/>
      <c r="C58" s="60">
        <v>54872.736700000001</v>
      </c>
      <c r="D58" s="60">
        <v>4.0000000000000002E-4</v>
      </c>
      <c r="E58" s="8">
        <f>+(C58-C$7)/C$8</f>
        <v>6052.1664908972716</v>
      </c>
      <c r="F58" s="28">
        <f>ROUND(2*E58,0)/2</f>
        <v>6052</v>
      </c>
      <c r="G58" s="28">
        <f>+C58-(C$7+F58*C$8)</f>
        <v>6.2515999998140614E-2</v>
      </c>
      <c r="K58" s="28">
        <f>G58</f>
        <v>6.2515999998140614E-2</v>
      </c>
      <c r="O58" s="28">
        <f t="shared" ca="1" si="1"/>
        <v>6.7064789409276973E-2</v>
      </c>
      <c r="P58" s="34">
        <f>+D$11+D$12*F58+D$13*F58^2</f>
        <v>2.879839544506551E-2</v>
      </c>
      <c r="Q58" s="29">
        <f>+C58-15018.5</f>
        <v>39854.236700000001</v>
      </c>
      <c r="R58" s="28">
        <f>+(P58-G58)^2</f>
        <v>1.1368768567975511E-3</v>
      </c>
      <c r="S58" s="28">
        <v>0.8</v>
      </c>
      <c r="T58" s="28">
        <f>+S58*R58</f>
        <v>9.0950148543804095E-4</v>
      </c>
    </row>
    <row r="59" spans="1:21" ht="12.95" customHeight="1" x14ac:dyDescent="0.2">
      <c r="A59" s="61" t="s">
        <v>67</v>
      </c>
      <c r="B59" s="57" t="s">
        <v>52</v>
      </c>
      <c r="C59" s="87">
        <v>54912.353000000003</v>
      </c>
      <c r="D59" s="87">
        <v>2.0000000000000001E-4</v>
      </c>
      <c r="E59" s="28">
        <f>+(C59-C$7)/C$8</f>
        <v>6157.6715349461501</v>
      </c>
      <c r="F59" s="28">
        <f>ROUND(2*E59,0)/2</f>
        <v>6157.5</v>
      </c>
      <c r="G59" s="28">
        <f>+C59-(C$7+F59*C$8)</f>
        <v>6.4409999999043066E-2</v>
      </c>
      <c r="K59" s="28">
        <f>G59</f>
        <v>6.4409999999043066E-2</v>
      </c>
      <c r="O59" s="28">
        <f t="shared" ca="1" si="1"/>
        <v>6.7143285941527325E-2</v>
      </c>
      <c r="P59" s="34">
        <f>+D$11+D$12*F59+D$13*F59^2</f>
        <v>2.802920704922552E-2</v>
      </c>
      <c r="Q59" s="29">
        <f>+C59-15018.5</f>
        <v>39893.853000000003</v>
      </c>
      <c r="R59" s="28">
        <f>+(P59-G59)^2</f>
        <v>1.323562095657494E-3</v>
      </c>
      <c r="S59" s="28">
        <v>1</v>
      </c>
      <c r="T59" s="28">
        <f>+S59*R59</f>
        <v>1.323562095657494E-3</v>
      </c>
    </row>
    <row r="60" spans="1:21" ht="12.95" customHeight="1" x14ac:dyDescent="0.2">
      <c r="A60" s="61" t="s">
        <v>67</v>
      </c>
      <c r="B60" s="57" t="s">
        <v>55</v>
      </c>
      <c r="C60" s="61">
        <v>54922.305200000003</v>
      </c>
      <c r="D60" s="61">
        <v>2.0000000000000001E-4</v>
      </c>
      <c r="E60" s="28">
        <f>+(C60-C$7)/C$8</f>
        <v>6184.1759611389843</v>
      </c>
      <c r="F60" s="28">
        <f>ROUND(2*E60,0)/2</f>
        <v>6184</v>
      </c>
      <c r="G60" s="28">
        <f>+C60-(C$7+F60*C$8)</f>
        <v>6.6072000001440756E-2</v>
      </c>
      <c r="K60" s="28">
        <f>G60</f>
        <v>6.6072000001440756E-2</v>
      </c>
      <c r="O60" s="28">
        <f t="shared" ca="1" si="1"/>
        <v>6.7163003079959885E-2</v>
      </c>
      <c r="P60" s="34">
        <f>+D$11+D$12*F60+D$13*F60^2</f>
        <v>2.7836864013338826E-2</v>
      </c>
      <c r="Q60" s="29">
        <f>+C60-15018.5</f>
        <v>39903.805200000003</v>
      </c>
      <c r="R60" s="28">
        <f>+(P60-G60)^2</f>
        <v>1.4619256240286473E-3</v>
      </c>
      <c r="S60" s="28">
        <v>1</v>
      </c>
      <c r="T60" s="28">
        <f>+S60*R60</f>
        <v>1.4619256240286473E-3</v>
      </c>
    </row>
    <row r="61" spans="1:21" ht="12.95" customHeight="1" x14ac:dyDescent="0.2">
      <c r="A61" s="6" t="s">
        <v>68</v>
      </c>
      <c r="B61" s="7" t="s">
        <v>52</v>
      </c>
      <c r="C61" s="6">
        <v>54932.445200000002</v>
      </c>
      <c r="D61" s="6">
        <v>2.0000000000000001E-4</v>
      </c>
      <c r="E61" s="28">
        <f>+(C61-C$7)/C$8</f>
        <v>6211.1805311431381</v>
      </c>
      <c r="F61" s="28">
        <f>ROUND(2*E61,0)/2</f>
        <v>6211</v>
      </c>
      <c r="G61" s="28">
        <f>+C61-(C$7+F61*C$8)</f>
        <v>6.7788000000291504E-2</v>
      </c>
      <c r="J61" s="28">
        <f>G61</f>
        <v>6.7788000000291504E-2</v>
      </c>
      <c r="O61" s="28">
        <f t="shared" ca="1" si="1"/>
        <v>6.7183092239872289E-2</v>
      </c>
      <c r="P61" s="34">
        <f>+D$11+D$12*F61+D$13*F61^2</f>
        <v>2.7641249240520228E-2</v>
      </c>
      <c r="Q61" s="29">
        <f>+C61-15018.5</f>
        <v>39913.945200000002</v>
      </c>
      <c r="R61" s="28">
        <f>+(P61-G61)^2</f>
        <v>1.6117615965671956E-3</v>
      </c>
      <c r="S61" s="28">
        <v>0.8</v>
      </c>
      <c r="T61" s="28">
        <f>+S61*R61</f>
        <v>1.2894092772537565E-3</v>
      </c>
    </row>
    <row r="62" spans="1:21" ht="12.95" customHeight="1" x14ac:dyDescent="0.2">
      <c r="A62" s="59" t="s">
        <v>70</v>
      </c>
      <c r="B62" s="57" t="s">
        <v>52</v>
      </c>
      <c r="C62" s="61">
        <v>55272.452599999997</v>
      </c>
      <c r="D62" s="61">
        <v>5.0000000000000001E-4</v>
      </c>
      <c r="E62" s="28">
        <f>+(C62-C$7)/C$8</f>
        <v>7116.6789172605386</v>
      </c>
      <c r="F62" s="28">
        <f>ROUND(2*E62,0)/2</f>
        <v>7116.5</v>
      </c>
      <c r="G62" s="28">
        <f>+C62-(C$7+F62*C$8)</f>
        <v>6.7181999991589691E-2</v>
      </c>
      <c r="K62" s="28">
        <f>G62</f>
        <v>6.7181999991589691E-2</v>
      </c>
      <c r="O62" s="28">
        <f t="shared" ca="1" si="1"/>
        <v>6.7856823139897826E-2</v>
      </c>
      <c r="P62" s="34">
        <f>+D$11+D$12*F62+D$13*F62^2</f>
        <v>2.128981313565325E-2</v>
      </c>
      <c r="Q62" s="29">
        <f>+C62-15018.5</f>
        <v>40253.952599999997</v>
      </c>
      <c r="R62" s="28">
        <f>+(P62-G62)^2</f>
        <v>2.1060928144201853E-3</v>
      </c>
      <c r="S62" s="28">
        <v>1</v>
      </c>
      <c r="T62" s="28">
        <f>+S62*R62</f>
        <v>2.1060928144201853E-3</v>
      </c>
    </row>
    <row r="63" spans="1:21" ht="12.95" customHeight="1" x14ac:dyDescent="0.2">
      <c r="A63" s="8" t="s">
        <v>71</v>
      </c>
      <c r="B63" s="57" t="s">
        <v>52</v>
      </c>
      <c r="C63" s="61">
        <v>55684.366600000001</v>
      </c>
      <c r="D63" s="61">
        <v>5.9999999999999995E-4</v>
      </c>
      <c r="E63" s="8">
        <f>+(C63-C$7)/C$8</f>
        <v>8213.6769891235981</v>
      </c>
      <c r="F63" s="28">
        <f>ROUND(2*E63,0)/2</f>
        <v>8213.5</v>
      </c>
      <c r="G63" s="28">
        <f>+C63-(C$7+F63*C$8)</f>
        <v>6.6458000001148321E-2</v>
      </c>
      <c r="K63" s="28">
        <f>G63</f>
        <v>6.6458000001148321E-2</v>
      </c>
      <c r="O63" s="28">
        <f t="shared" ca="1" si="1"/>
        <v>6.8673038266709549E-2</v>
      </c>
      <c r="P63" s="34">
        <f>+D$11+D$12*F63+D$13*F63^2</f>
        <v>1.4138626966411064E-2</v>
      </c>
      <c r="Q63" s="29">
        <f>+C63-15018.5</f>
        <v>40665.866600000001</v>
      </c>
      <c r="R63" s="28">
        <f>+(P63-G63)^2</f>
        <v>2.7373167947479919E-3</v>
      </c>
      <c r="S63" s="28">
        <v>1</v>
      </c>
      <c r="T63" s="28">
        <f>+S63*R63</f>
        <v>2.7373167947479919E-3</v>
      </c>
    </row>
    <row r="64" spans="1:21" ht="12.95" customHeight="1" x14ac:dyDescent="0.2">
      <c r="A64" s="58" t="s">
        <v>72</v>
      </c>
      <c r="B64" s="8"/>
      <c r="C64" s="6">
        <v>55907.974285002667</v>
      </c>
      <c r="D64" s="6">
        <v>2.9999999999999997E-4</v>
      </c>
      <c r="E64" s="8">
        <f>+(C64-C$7)/C$8</f>
        <v>8809.1828454472106</v>
      </c>
      <c r="F64" s="28">
        <f>ROUND(2*E64,0)/2</f>
        <v>8809</v>
      </c>
      <c r="G64" s="28">
        <f>+C64-(C$7+F64*C$8)</f>
        <v>6.8657002666441258E-2</v>
      </c>
      <c r="K64" s="28">
        <f>G64</f>
        <v>6.8657002666441258E-2</v>
      </c>
      <c r="O64" s="28">
        <f t="shared" ca="1" si="1"/>
        <v>6.9116115849222198E-2</v>
      </c>
      <c r="P64" s="34">
        <f>+D$11+D$12*F64+D$13*F64^2</f>
        <v>1.0506003380432973E-2</v>
      </c>
      <c r="Q64" s="29">
        <f>+C64-15018.5</f>
        <v>40889.474285002667</v>
      </c>
      <c r="R64" s="28">
        <f>+(P64-G64)^2</f>
        <v>3.3815387179613357E-3</v>
      </c>
      <c r="S64" s="28">
        <v>1</v>
      </c>
      <c r="T64" s="28">
        <f>+S64*R64</f>
        <v>3.3815387179613357E-3</v>
      </c>
    </row>
    <row r="65" spans="1:20" ht="12.95" customHeight="1" x14ac:dyDescent="0.2">
      <c r="A65" s="58" t="s">
        <v>73</v>
      </c>
      <c r="B65" s="8"/>
      <c r="C65" s="6">
        <v>56304.871599999999</v>
      </c>
      <c r="D65" s="6">
        <v>5.0000000000000001E-4</v>
      </c>
      <c r="E65" s="8">
        <f>+(C65-C$7)/C$8</f>
        <v>9866.1888935050429</v>
      </c>
      <c r="F65" s="28">
        <f>ROUND(2*E65,0)/2</f>
        <v>9866</v>
      </c>
      <c r="G65" s="28">
        <f>+C65-(C$7+F65*C$8)</f>
        <v>7.0927999993728008E-2</v>
      </c>
      <c r="K65" s="28">
        <f>G65</f>
        <v>7.0927999993728008E-2</v>
      </c>
      <c r="O65" s="28">
        <f t="shared" ca="1" si="1"/>
        <v>6.9902569257645167E-2</v>
      </c>
      <c r="P65" s="34">
        <f>+D$11+D$12*F65+D$13*F65^2</f>
        <v>4.4903137450817351E-3</v>
      </c>
      <c r="Q65" s="29">
        <f>+C65-15018.5</f>
        <v>41286.371599999999</v>
      </c>
      <c r="R65" s="28">
        <f>+(P65-G65)^2</f>
        <v>4.4139661540735613E-3</v>
      </c>
      <c r="S65" s="28">
        <v>1</v>
      </c>
      <c r="T65" s="28">
        <f>+S65*R65</f>
        <v>4.4139661540735613E-3</v>
      </c>
    </row>
    <row r="66" spans="1:20" ht="12.95" customHeight="1" x14ac:dyDescent="0.2">
      <c r="A66" s="6" t="s">
        <v>74</v>
      </c>
      <c r="B66" s="7" t="s">
        <v>52</v>
      </c>
      <c r="C66" s="6">
        <v>56357.252999999997</v>
      </c>
      <c r="D66" s="6">
        <v>2.0000000000000001E-4</v>
      </c>
      <c r="E66" s="8">
        <f>+(C66-C$7)/C$8</f>
        <v>10005.689601908947</v>
      </c>
      <c r="F66" s="28">
        <f>ROUND(2*E66,0)/2</f>
        <v>10005.5</v>
      </c>
      <c r="G66" s="28">
        <f>+C66-(C$7+F66*C$8)</f>
        <v>7.1193999996467028E-2</v>
      </c>
      <c r="K66" s="28">
        <f>G66</f>
        <v>7.1193999996467028E-2</v>
      </c>
      <c r="O66" s="28">
        <f t="shared" ca="1" si="1"/>
        <v>7.0006363250525963E-2</v>
      </c>
      <c r="P66" s="34">
        <f>+D$11+D$12*F66+D$13*F66^2</f>
        <v>3.7376741553103894E-3</v>
      </c>
      <c r="Q66" s="29">
        <f>+C66-15018.5</f>
        <v>41338.752999999997</v>
      </c>
      <c r="R66" s="28">
        <f>+(P66-G66)^2</f>
        <v>4.5503558959882973E-3</v>
      </c>
      <c r="S66" s="28">
        <v>1</v>
      </c>
      <c r="T66" s="28">
        <f>+S66*R66</f>
        <v>4.5503558959882973E-3</v>
      </c>
    </row>
    <row r="67" spans="1:20" ht="12.95" customHeight="1" x14ac:dyDescent="0.2">
      <c r="A67" s="6" t="s">
        <v>75</v>
      </c>
      <c r="B67" s="7" t="s">
        <v>52</v>
      </c>
      <c r="C67" s="6">
        <v>56403.440999999999</v>
      </c>
      <c r="D67" s="6">
        <v>1.4E-3</v>
      </c>
      <c r="E67" s="8">
        <f>+(C67-C$7)/C$8</f>
        <v>10128.696217229652</v>
      </c>
      <c r="F67" s="28">
        <f>ROUND(2*E67,0)/2</f>
        <v>10128.5</v>
      </c>
      <c r="G67" s="28">
        <f>+C67-(C$7+F67*C$8)</f>
        <v>7.3677999993378762E-2</v>
      </c>
      <c r="K67" s="28">
        <f>G67</f>
        <v>7.3677999993378762E-2</v>
      </c>
      <c r="O67" s="28">
        <f t="shared" ca="1" si="1"/>
        <v>7.0097880534571402E-2</v>
      </c>
      <c r="P67" s="34">
        <f>+D$11+D$12*F67+D$13*F67^2</f>
        <v>3.0820445510555822E-3</v>
      </c>
      <c r="Q67" s="29">
        <f>+C67-15018.5</f>
        <v>41384.940999999999</v>
      </c>
      <c r="R67" s="28">
        <f>+(P67-G67)^2</f>
        <v>4.9837889248144796E-3</v>
      </c>
      <c r="S67" s="28">
        <v>1</v>
      </c>
      <c r="T67" s="28">
        <f>+S67*R67</f>
        <v>4.9837889248144796E-3</v>
      </c>
    </row>
    <row r="68" spans="1:20" ht="12.95" customHeight="1" x14ac:dyDescent="0.2">
      <c r="A68" s="6" t="s">
        <v>76</v>
      </c>
      <c r="B68" s="7" t="s">
        <v>55</v>
      </c>
      <c r="C68" s="6">
        <v>56614.657299999999</v>
      </c>
      <c r="D68" s="6">
        <v>8.0000000000000004E-4</v>
      </c>
      <c r="E68" s="8">
        <f>+(C68-C$7)/C$8</f>
        <v>10691.201676733448</v>
      </c>
      <c r="F68" s="28">
        <f>ROUND(2*E68,0)/2</f>
        <v>10691</v>
      </c>
      <c r="G68" s="28">
        <f>+C68-(C$7+F68*C$8)</f>
        <v>7.5727999996161088E-2</v>
      </c>
      <c r="K68" s="28">
        <f>G68</f>
        <v>7.5727999996161088E-2</v>
      </c>
      <c r="O68" s="28">
        <f t="shared" ca="1" si="1"/>
        <v>7.0516404699413324E-2</v>
      </c>
      <c r="P68" s="34">
        <f>+D$11+D$12*F68+D$13*F68^2</f>
        <v>1.7913637060460244E-4</v>
      </c>
      <c r="Q68" s="29">
        <f>+C68-15018.5</f>
        <v>41596.157299999999</v>
      </c>
      <c r="R68" s="28">
        <f>+(P68-G68)^2</f>
        <v>5.7076307951129321E-3</v>
      </c>
      <c r="S68" s="28">
        <v>1</v>
      </c>
      <c r="T68" s="28">
        <f>+S68*R68</f>
        <v>5.7076307951129321E-3</v>
      </c>
    </row>
    <row r="69" spans="1:20" ht="12.95" customHeight="1" x14ac:dyDescent="0.2">
      <c r="A69" s="6" t="s">
        <v>75</v>
      </c>
      <c r="B69" s="7" t="s">
        <v>55</v>
      </c>
      <c r="C69" s="6">
        <v>56655.586000000003</v>
      </c>
      <c r="D69" s="6">
        <v>1.6999999999999999E-3</v>
      </c>
      <c r="E69" s="8">
        <f>+(C69-C$7)/C$8</f>
        <v>10800.201868481885</v>
      </c>
      <c r="F69" s="28">
        <f>ROUND(2*E69,0)/2</f>
        <v>10800</v>
      </c>
      <c r="G69" s="28">
        <f>+C69-(C$7+F69*C$8)</f>
        <v>7.579999999870779E-2</v>
      </c>
      <c r="K69" s="28">
        <f>G69</f>
        <v>7.579999999870779E-2</v>
      </c>
      <c r="O69" s="28">
        <f t="shared" ca="1" si="1"/>
        <v>7.0597505382022696E-2</v>
      </c>
      <c r="P69" s="34">
        <f>+D$11+D$12*F69+D$13*F69^2</f>
        <v>-3.6527426602792415E-4</v>
      </c>
      <c r="Q69" s="29">
        <f>+C69-15018.5</f>
        <v>41637.086000000003</v>
      </c>
      <c r="R69" s="28">
        <f>+(P69-G69)^2</f>
        <v>5.8011490038224122E-3</v>
      </c>
      <c r="S69" s="28">
        <v>1</v>
      </c>
      <c r="T69" s="28">
        <f>+S69*R69</f>
        <v>5.8011490038224122E-3</v>
      </c>
    </row>
    <row r="70" spans="1:20" ht="12.95" customHeight="1" x14ac:dyDescent="0.2">
      <c r="A70" s="6" t="s">
        <v>75</v>
      </c>
      <c r="B70" s="7" t="s">
        <v>55</v>
      </c>
      <c r="C70" s="6">
        <v>56657.462800000001</v>
      </c>
      <c r="D70" s="6">
        <v>5.9999999999999995E-4</v>
      </c>
      <c r="E70" s="8">
        <f>+(C70-C$7)/C$8</f>
        <v>10805.200110787975</v>
      </c>
      <c r="F70" s="28">
        <f>ROUND(2*E70,0)/2</f>
        <v>10805</v>
      </c>
      <c r="G70" s="28">
        <f>+C70-(C$7+F70*C$8)</f>
        <v>7.5140000000828877E-2</v>
      </c>
      <c r="K70" s="28">
        <f>G70</f>
        <v>7.5140000000828877E-2</v>
      </c>
      <c r="O70" s="28">
        <f t="shared" ca="1" si="1"/>
        <v>7.060122559682129E-2</v>
      </c>
      <c r="P70" s="34">
        <f>+D$11+D$12*F70+D$13*F70^2</f>
        <v>-3.9010620999128248E-4</v>
      </c>
      <c r="Q70" s="29">
        <f>+C70-15018.5</f>
        <v>41638.962800000001</v>
      </c>
      <c r="R70" s="28">
        <f>+(P70-G70)^2</f>
        <v>5.7047969442177732E-3</v>
      </c>
      <c r="S70" s="28">
        <v>1</v>
      </c>
      <c r="T70" s="28">
        <f>+S70*R70</f>
        <v>5.7047969442177732E-3</v>
      </c>
    </row>
    <row r="71" spans="1:20" ht="12.95" customHeight="1" x14ac:dyDescent="0.2">
      <c r="A71" s="6" t="s">
        <v>75</v>
      </c>
      <c r="B71" s="7" t="s">
        <v>52</v>
      </c>
      <c r="C71" s="6">
        <v>56657.649599999997</v>
      </c>
      <c r="D71" s="6">
        <v>5.0000000000000001E-4</v>
      </c>
      <c r="E71" s="8">
        <f>+(C71-C$7)/C$8</f>
        <v>10805.697591426699</v>
      </c>
      <c r="F71" s="28">
        <f>ROUND(2*E71,0)/2</f>
        <v>10805.5</v>
      </c>
      <c r="G71" s="28">
        <f>+C71-(C$7+F71*C$8)</f>
        <v>7.4193999993440229E-2</v>
      </c>
      <c r="K71" s="28">
        <f>G71</f>
        <v>7.4193999993440229E-2</v>
      </c>
      <c r="O71" s="28">
        <f t="shared" ca="1" si="1"/>
        <v>7.0601597618301148E-2</v>
      </c>
      <c r="P71" s="34">
        <f>+D$11+D$12*F71+D$13*F71^2</f>
        <v>-3.9258872402305953E-4</v>
      </c>
      <c r="Q71" s="29">
        <f>+C71-15018.5</f>
        <v>41639.149599999997</v>
      </c>
      <c r="R71" s="28">
        <f>+(P71-G71)^2</f>
        <v>5.5631592165080223E-3</v>
      </c>
      <c r="S71" s="28">
        <v>1</v>
      </c>
      <c r="T71" s="28">
        <f>+S71*R71</f>
        <v>5.5631592165080223E-3</v>
      </c>
    </row>
    <row r="72" spans="1:20" ht="12.95" customHeight="1" x14ac:dyDescent="0.2">
      <c r="A72" s="6" t="s">
        <v>75</v>
      </c>
      <c r="B72" s="7" t="s">
        <v>52</v>
      </c>
      <c r="C72" s="6">
        <v>56665.5334</v>
      </c>
      <c r="D72" s="6">
        <v>5.9999999999999995E-4</v>
      </c>
      <c r="E72" s="8">
        <f>+(C72-C$7)/C$8</f>
        <v>10826.693511446309</v>
      </c>
      <c r="F72" s="28">
        <f>ROUND(2*E72,0)/2</f>
        <v>10826.5</v>
      </c>
      <c r="G72" s="28">
        <f>+C72-(C$7+F72*C$8)</f>
        <v>7.26619999986724E-2</v>
      </c>
      <c r="K72" s="28">
        <f>G72</f>
        <v>7.26619999986724E-2</v>
      </c>
      <c r="O72" s="28">
        <f t="shared" ca="1" si="1"/>
        <v>7.0617222520455242E-2</v>
      </c>
      <c r="P72" s="34">
        <f>+D$11+D$12*F72+D$13*F72^2</f>
        <v>-4.9674260986532978E-4</v>
      </c>
      <c r="Q72" s="29">
        <f>+C72-15018.5</f>
        <v>41647.0334</v>
      </c>
      <c r="R72" s="28">
        <f>+(P72-G72)^2</f>
        <v>5.3522016200622741E-3</v>
      </c>
      <c r="S72" s="28">
        <v>1</v>
      </c>
      <c r="T72" s="28">
        <f>+S72*R72</f>
        <v>5.3522016200622741E-3</v>
      </c>
    </row>
    <row r="73" spans="1:20" ht="12.95" customHeight="1" x14ac:dyDescent="0.2">
      <c r="A73" s="6" t="s">
        <v>75</v>
      </c>
      <c r="B73" s="7" t="s">
        <v>52</v>
      </c>
      <c r="C73" s="6">
        <v>56667.412600000003</v>
      </c>
      <c r="D73" s="6">
        <v>5.0000000000000001E-4</v>
      </c>
      <c r="E73" s="8">
        <f>+(C73-C$7)/C$8</f>
        <v>10831.698145366614</v>
      </c>
      <c r="F73" s="28">
        <f>ROUND(2*E73,0)/2</f>
        <v>10831.5</v>
      </c>
      <c r="G73" s="28">
        <f>+C73-(C$7+F73*C$8)</f>
        <v>7.4401999998372048E-2</v>
      </c>
      <c r="K73" s="28">
        <f>G73</f>
        <v>7.4401999998372048E-2</v>
      </c>
      <c r="O73" s="28">
        <f t="shared" ca="1" si="1"/>
        <v>7.062094273525385E-2</v>
      </c>
      <c r="P73" s="34">
        <f>+D$11+D$12*F73+D$13*F73^2</f>
        <v>-5.2150899142475518E-4</v>
      </c>
      <c r="Q73" s="29">
        <f>+C73-15018.5</f>
        <v>41648.912600000003</v>
      </c>
      <c r="R73" s="28">
        <f>+(P73-G73)^2</f>
        <v>5.6135321993441619E-3</v>
      </c>
      <c r="S73" s="28">
        <v>1</v>
      </c>
      <c r="T73" s="28">
        <f>+S73*R73</f>
        <v>5.6135321993441619E-3</v>
      </c>
    </row>
    <row r="74" spans="1:20" ht="12.95" customHeight="1" x14ac:dyDescent="0.2">
      <c r="A74" s="6" t="s">
        <v>75</v>
      </c>
      <c r="B74" s="7" t="s">
        <v>55</v>
      </c>
      <c r="C74" s="6">
        <v>56667.600700000003</v>
      </c>
      <c r="D74" s="6">
        <v>1.4E-3</v>
      </c>
      <c r="E74" s="8">
        <f>+(C74-C$7)/C$8</f>
        <v>10832.199088129706</v>
      </c>
      <c r="F74" s="28">
        <f>ROUND(2*E74,0)/2</f>
        <v>10832</v>
      </c>
      <c r="G74" s="28">
        <f>+C74-(C$7+F74*C$8)</f>
        <v>7.4756000001798384E-2</v>
      </c>
      <c r="K74" s="28">
        <f>G74</f>
        <v>7.4756000001798384E-2</v>
      </c>
      <c r="O74" s="28">
        <f t="shared" ca="1" si="1"/>
        <v>7.0621314756733708E-2</v>
      </c>
      <c r="P74" s="34">
        <f>+D$11+D$12*F74+D$13*F74^2</f>
        <v>-5.2398494921614136E-4</v>
      </c>
      <c r="Q74" s="29">
        <f>+C74-15018.5</f>
        <v>41649.100700000003</v>
      </c>
      <c r="R74" s="28">
        <f>+(P74-G74)^2</f>
        <v>5.6670761342249732E-3</v>
      </c>
      <c r="S74" s="28">
        <v>1</v>
      </c>
      <c r="T74" s="28">
        <f>+S74*R74</f>
        <v>5.6670761342249732E-3</v>
      </c>
    </row>
    <row r="75" spans="1:20" ht="12.95" customHeight="1" x14ac:dyDescent="0.2">
      <c r="A75" s="6" t="s">
        <v>75</v>
      </c>
      <c r="B75" s="7" t="s">
        <v>52</v>
      </c>
      <c r="C75" s="6">
        <v>56668.539900000003</v>
      </c>
      <c r="D75" s="6">
        <v>5.9999999999999995E-4</v>
      </c>
      <c r="E75" s="8">
        <f>+(C75-C$7)/C$8</f>
        <v>10834.700339820824</v>
      </c>
      <c r="F75" s="28">
        <f>ROUND(2*E75,0)/2</f>
        <v>10834.5</v>
      </c>
      <c r="G75" s="28">
        <f>+C75-(C$7+F75*C$8)</f>
        <v>7.5226000000839122E-2</v>
      </c>
      <c r="K75" s="28">
        <f>G75</f>
        <v>7.5226000000839122E-2</v>
      </c>
      <c r="O75" s="28">
        <f t="shared" ca="1" si="1"/>
        <v>7.0623174864132998E-2</v>
      </c>
      <c r="P75" s="34">
        <f>+D$11+D$12*F75+D$13*F75^2</f>
        <v>-5.3636288263327406E-4</v>
      </c>
      <c r="Q75" s="29">
        <f>+C75-15018.5</f>
        <v>41650.039900000003</v>
      </c>
      <c r="R75" s="28">
        <f>+(P75-G75)^2</f>
        <v>5.7399356296869552E-3</v>
      </c>
      <c r="S75" s="28">
        <v>1</v>
      </c>
      <c r="T75" s="28">
        <f>+S75*R75</f>
        <v>5.7399356296869552E-3</v>
      </c>
    </row>
    <row r="76" spans="1:20" ht="12.95" customHeight="1" x14ac:dyDescent="0.2">
      <c r="A76" s="6" t="s">
        <v>75</v>
      </c>
      <c r="B76" s="7" t="s">
        <v>52</v>
      </c>
      <c r="C76" s="6">
        <v>56674.549899999998</v>
      </c>
      <c r="D76" s="6">
        <v>2.9999999999999997E-4</v>
      </c>
      <c r="E76" s="8">
        <f>+(C76-C$7)/C$8</f>
        <v>10850.706007052069</v>
      </c>
      <c r="F76" s="28">
        <f>ROUND(2*E76,0)/2</f>
        <v>10850.5</v>
      </c>
      <c r="G76" s="28">
        <f>+C76-(C$7+F76*C$8)</f>
        <v>7.7353999993647449E-2</v>
      </c>
      <c r="K76" s="28">
        <f>G76</f>
        <v>7.7353999993647449E-2</v>
      </c>
      <c r="O76" s="28">
        <f t="shared" ca="1" si="1"/>
        <v>7.0635079551488511E-2</v>
      </c>
      <c r="P76" s="34">
        <f>+D$11+D$12*F76+D$13*F76^2</f>
        <v>-6.1550842453480734E-4</v>
      </c>
      <c r="Q76" s="29">
        <f>+C76-15018.5</f>
        <v>41656.049899999998</v>
      </c>
      <c r="R76" s="28">
        <f>+(P76-G76)^2</f>
        <v>6.0792442429729943E-3</v>
      </c>
      <c r="S76" s="28">
        <v>1</v>
      </c>
      <c r="T76" s="28">
        <f>+S76*R76</f>
        <v>6.0792442429729943E-3</v>
      </c>
    </row>
    <row r="77" spans="1:20" ht="12.95" customHeight="1" x14ac:dyDescent="0.2">
      <c r="A77" s="6" t="s">
        <v>75</v>
      </c>
      <c r="B77" s="7" t="s">
        <v>55</v>
      </c>
      <c r="C77" s="6">
        <v>56678.485399999998</v>
      </c>
      <c r="D77" s="6">
        <v>6.9999999999999999E-4</v>
      </c>
      <c r="E77" s="8">
        <f>+(C77-C$7)/C$8</f>
        <v>10861.186922757328</v>
      </c>
      <c r="F77" s="28">
        <f>ROUND(2*E77,0)/2</f>
        <v>10861</v>
      </c>
      <c r="G77" s="28">
        <f>+C77-(C$7+F77*C$8)</f>
        <v>7.0187999997870065E-2</v>
      </c>
      <c r="K77" s="28">
        <f>G77</f>
        <v>7.0187999997870065E-2</v>
      </c>
      <c r="O77" s="28">
        <f t="shared" ca="1" si="1"/>
        <v>7.0642892002565558E-2</v>
      </c>
      <c r="P77" s="34">
        <f>+D$11+D$12*F77+D$13*F77^2</f>
        <v>-6.6737884588356083E-4</v>
      </c>
      <c r="Q77" s="29">
        <f>+C77-15018.5</f>
        <v>41659.985399999998</v>
      </c>
      <c r="R77" s="28">
        <f>+(P77-G77)^2</f>
        <v>5.0204847110918481E-3</v>
      </c>
      <c r="S77" s="28">
        <v>1</v>
      </c>
      <c r="T77" s="28">
        <f>+S77*R77</f>
        <v>5.0204847110918481E-3</v>
      </c>
    </row>
    <row r="78" spans="1:20" ht="12.95" customHeight="1" x14ac:dyDescent="0.2">
      <c r="A78" s="6" t="s">
        <v>75</v>
      </c>
      <c r="B78" s="7" t="s">
        <v>52</v>
      </c>
      <c r="C78" s="6">
        <v>56678.680899999999</v>
      </c>
      <c r="D78" s="6">
        <v>6.9999999999999999E-4</v>
      </c>
      <c r="E78" s="8">
        <f>+(C78-C$7)/C$8</f>
        <v>10861.707572997551</v>
      </c>
      <c r="F78" s="28">
        <f>ROUND(2*E78,0)/2</f>
        <v>10861.5</v>
      </c>
      <c r="G78" s="28">
        <f>+C78-(C$7+F78*C$8)</f>
        <v>7.7941999996255618E-2</v>
      </c>
      <c r="K78" s="28">
        <f>G78</f>
        <v>7.7941999996255618E-2</v>
      </c>
      <c r="O78" s="28">
        <f t="shared" ca="1" si="1"/>
        <v>7.0643264024045416E-2</v>
      </c>
      <c r="P78" s="34">
        <f>+D$11+D$12*F78+D$13*F78^2</f>
        <v>-6.6984750521864589E-4</v>
      </c>
      <c r="Q78" s="29">
        <f>+C78-15018.5</f>
        <v>41660.180899999999</v>
      </c>
      <c r="R78" s="28">
        <f>+(P78-G78)^2</f>
        <v>6.1798225675950454E-3</v>
      </c>
      <c r="S78" s="28">
        <v>1</v>
      </c>
      <c r="T78" s="28">
        <f>+S78*R78</f>
        <v>6.1798225675950454E-3</v>
      </c>
    </row>
    <row r="79" spans="1:20" ht="12.95" customHeight="1" x14ac:dyDescent="0.2">
      <c r="A79" s="9" t="s">
        <v>83</v>
      </c>
      <c r="B79" s="10" t="s">
        <v>52</v>
      </c>
      <c r="C79" s="9">
        <v>56730.490299999998</v>
      </c>
      <c r="D79" s="9">
        <v>4.0000000000000002E-4</v>
      </c>
      <c r="E79" s="8">
        <f>+(C79-C$7)/C$8</f>
        <v>10999.684946683272</v>
      </c>
      <c r="F79" s="28">
        <f>ROUND(2*E79,0)/2</f>
        <v>10999.5</v>
      </c>
      <c r="G79" s="28">
        <f>+C79-(C$7+F79*C$8)</f>
        <v>6.9445999994059093E-2</v>
      </c>
      <c r="K79" s="28">
        <f>G79</f>
        <v>6.9445999994059093E-2</v>
      </c>
      <c r="O79" s="28">
        <f ca="1">+C$11+C$12*F79</f>
        <v>7.0745941952486624E-2</v>
      </c>
      <c r="P79" s="34">
        <f>+D$11+D$12*F79+D$13*F79^2</f>
        <v>-1.3464688242451651E-3</v>
      </c>
      <c r="Q79" s="29">
        <f>+C79-15018.5</f>
        <v>41711.990299999998</v>
      </c>
      <c r="R79" s="28">
        <f>+(P79-G79)^2</f>
        <v>5.0115736413905805E-3</v>
      </c>
      <c r="S79" s="28">
        <v>1</v>
      </c>
      <c r="T79" s="28">
        <f>+S79*R79</f>
        <v>5.0115736413905805E-3</v>
      </c>
    </row>
    <row r="80" spans="1:20" ht="12.95" customHeight="1" x14ac:dyDescent="0.2">
      <c r="A80" s="9" t="s">
        <v>83</v>
      </c>
      <c r="B80" s="10" t="s">
        <v>52</v>
      </c>
      <c r="C80" s="9">
        <v>56731.2428</v>
      </c>
      <c r="D80" s="9">
        <v>5.9999999999999995E-4</v>
      </c>
      <c r="E80" s="8">
        <f>+(C80-C$7)/C$8</f>
        <v>11001.688984052915</v>
      </c>
      <c r="F80" s="28">
        <f>ROUND(2*E80,0)/2</f>
        <v>11001.5</v>
      </c>
      <c r="G80" s="28">
        <f>+C80-(C$7+F80*C$8)</f>
        <v>7.0961999997962266E-2</v>
      </c>
      <c r="K80" s="28">
        <f>G80</f>
        <v>7.0961999997962266E-2</v>
      </c>
      <c r="O80" s="28">
        <f ca="1">+C$11+C$12*F80</f>
        <v>7.074743003840607E-2</v>
      </c>
      <c r="P80" s="34">
        <f>+D$11+D$12*F80+D$13*F80^2</f>
        <v>-1.3562056568346276E-3</v>
      </c>
      <c r="Q80" s="29">
        <f>+C80-15018.5</f>
        <v>41712.7428</v>
      </c>
      <c r="R80" s="28">
        <f>+(P80-G80)^2</f>
        <v>5.2299228691294972E-3</v>
      </c>
      <c r="S80" s="28">
        <v>1</v>
      </c>
      <c r="T80" s="28">
        <f>+S80*R80</f>
        <v>5.2299228691294972E-3</v>
      </c>
    </row>
    <row r="81" spans="1:21" ht="12.95" customHeight="1" x14ac:dyDescent="0.2">
      <c r="A81" s="9" t="s">
        <v>83</v>
      </c>
      <c r="B81" s="10" t="s">
        <v>52</v>
      </c>
      <c r="C81" s="9">
        <v>56738.372900000002</v>
      </c>
      <c r="D81" s="9">
        <v>5.0000000000000001E-4</v>
      </c>
      <c r="E81" s="8">
        <f>+(C81-C$7)/C$8</f>
        <v>11020.677670895782</v>
      </c>
      <c r="F81" s="28">
        <f>ROUND(2*E81,0)/2</f>
        <v>11020.5</v>
      </c>
      <c r="G81" s="28">
        <f>+C81-(C$7+F81*C$8)</f>
        <v>6.6714000000501983E-2</v>
      </c>
      <c r="K81" s="28">
        <f>G81</f>
        <v>6.6714000000501983E-2</v>
      </c>
      <c r="O81" s="28">
        <f ca="1">+C$11+C$12*F81</f>
        <v>7.0761566854640731E-2</v>
      </c>
      <c r="P81" s="34">
        <f>+D$11+D$12*F81+D$13*F81^2</f>
        <v>-1.4486068517205533E-3</v>
      </c>
      <c r="Q81" s="29">
        <f>+C81-15018.5</f>
        <v>41719.872900000002</v>
      </c>
      <c r="R81" s="28">
        <f>+(P81-G81)^2</f>
        <v>4.6461409728906534E-3</v>
      </c>
      <c r="S81" s="28">
        <v>1</v>
      </c>
      <c r="T81" s="28">
        <f>+S81*R81</f>
        <v>4.6461409728906534E-3</v>
      </c>
    </row>
    <row r="82" spans="1:21" ht="12.95" customHeight="1" x14ac:dyDescent="0.2">
      <c r="A82" s="58" t="s">
        <v>77</v>
      </c>
      <c r="B82" s="8"/>
      <c r="C82" s="6">
        <v>57021.879699999998</v>
      </c>
      <c r="D82" s="6">
        <v>2.0000000000000001E-4</v>
      </c>
      <c r="E82" s="8">
        <f>+(C82-C$7)/C$8</f>
        <v>11775.705208100291</v>
      </c>
      <c r="F82" s="28">
        <f>ROUND(2*E82,0)/2</f>
        <v>11775.5</v>
      </c>
      <c r="G82" s="28">
        <f>+C82-(C$7+F82*C$8)</f>
        <v>7.7053999993950129E-2</v>
      </c>
      <c r="K82" s="28">
        <f>G82</f>
        <v>7.7053999993950129E-2</v>
      </c>
      <c r="O82" s="28">
        <f ca="1">+C$11+C$12*F82</f>
        <v>7.1323319289228554E-2</v>
      </c>
      <c r="P82" s="34">
        <f>+D$11+D$12*F82+D$13*F82^2</f>
        <v>-4.9757623093358294E-3</v>
      </c>
      <c r="Q82" s="29">
        <f>+C82-15018.5</f>
        <v>42003.379699999998</v>
      </c>
      <c r="R82" s="28">
        <f>+(P82-G82)^2</f>
        <v>6.7288819035335942E-3</v>
      </c>
      <c r="S82" s="28">
        <v>1</v>
      </c>
      <c r="T82" s="28">
        <f>+S82*R82</f>
        <v>6.7288819035335942E-3</v>
      </c>
    </row>
    <row r="83" spans="1:21" ht="12.95" customHeight="1" x14ac:dyDescent="0.2">
      <c r="A83" s="6" t="s">
        <v>76</v>
      </c>
      <c r="B83" s="7" t="s">
        <v>55</v>
      </c>
      <c r="C83" s="6">
        <v>57123.452700000002</v>
      </c>
      <c r="D83" s="6">
        <v>2.0000000000000001E-4</v>
      </c>
      <c r="E83" s="8">
        <f>+(C83-C$7)/C$8</f>
        <v>12046.211636998922</v>
      </c>
      <c r="F83" s="28">
        <f>ROUND(2*E83,0)/2</f>
        <v>12046</v>
      </c>
      <c r="G83" s="28">
        <f>+C83-(C$7+F83*C$8)</f>
        <v>7.946799999626819E-2</v>
      </c>
      <c r="K83" s="28">
        <f>G83</f>
        <v>7.946799999626819E-2</v>
      </c>
      <c r="O83" s="28">
        <f ca="1">+C$11+C$12*F83</f>
        <v>7.1524582909832546E-2</v>
      </c>
      <c r="P83" s="34">
        <f>+D$11+D$12*F83+D$13*F83^2</f>
        <v>-6.1708353533077784E-3</v>
      </c>
      <c r="Q83" s="29">
        <f>+C83-15018.5</f>
        <v>42104.952700000002</v>
      </c>
      <c r="R83" s="28">
        <f>+(P83-G83)^2</f>
        <v>7.3340101200317833E-3</v>
      </c>
      <c r="S83" s="28">
        <v>1</v>
      </c>
      <c r="T83" s="28">
        <f>+S83*R83</f>
        <v>7.3340101200317833E-3</v>
      </c>
    </row>
    <row r="84" spans="1:21" ht="12.95" customHeight="1" x14ac:dyDescent="0.2">
      <c r="A84" s="6" t="s">
        <v>76</v>
      </c>
      <c r="B84" s="7" t="s">
        <v>55</v>
      </c>
      <c r="C84" s="6">
        <v>57326.595399999998</v>
      </c>
      <c r="D84" s="6">
        <v>1E-4</v>
      </c>
      <c r="E84" s="8">
        <f>+(C84-C$7)/C$8</f>
        <v>12587.21570632662</v>
      </c>
      <c r="F84" s="28">
        <f>ROUND(2*E84,0)/2</f>
        <v>12587</v>
      </c>
      <c r="G84" s="28">
        <f>+C84-(C$7+F84*C$8)</f>
        <v>8.0995999996957835E-2</v>
      </c>
      <c r="K84" s="28">
        <f>G84</f>
        <v>8.0995999996957835E-2</v>
      </c>
      <c r="O84" s="28">
        <f ca="1">+C$11+C$12*F84</f>
        <v>7.1927110151040516E-2</v>
      </c>
      <c r="P84" s="34">
        <f>+D$11+D$12*F84+D$13*F84^2</f>
        <v>-8.4523651962815291E-3</v>
      </c>
      <c r="Q84" s="29">
        <f>+C84-15018.5</f>
        <v>42308.095399999998</v>
      </c>
      <c r="R84" s="28">
        <f>+(P84-G84)^2</f>
        <v>8.0010100357431162E-3</v>
      </c>
      <c r="S84" s="28">
        <v>1</v>
      </c>
      <c r="T84" s="28">
        <f>+S84*R84</f>
        <v>8.0010100357431162E-3</v>
      </c>
    </row>
    <row r="85" spans="1:21" ht="12.95" customHeight="1" x14ac:dyDescent="0.2">
      <c r="A85" s="58" t="s">
        <v>78</v>
      </c>
      <c r="B85" s="8"/>
      <c r="C85" s="6">
        <v>57344.995893967505</v>
      </c>
      <c r="D85" s="6">
        <v>2E-3</v>
      </c>
      <c r="E85" s="8">
        <f>+(C85-C$7)/C$8</f>
        <v>12636.219397397288</v>
      </c>
      <c r="F85" s="28">
        <f>ROUND(2*E85,0)/2</f>
        <v>12636</v>
      </c>
      <c r="G85" s="28">
        <f>+C85-(C$7+F85*C$8)</f>
        <v>8.23819675060804E-2</v>
      </c>
      <c r="K85" s="28">
        <f>G85</f>
        <v>8.23819675060804E-2</v>
      </c>
      <c r="O85" s="28">
        <f ca="1">+C$11+C$12*F85</f>
        <v>7.1963568256066743E-2</v>
      </c>
      <c r="P85" s="34">
        <f>+D$11+D$12*F85+D$13*F85^2</f>
        <v>-8.6518577411090619E-3</v>
      </c>
      <c r="Q85" s="29">
        <f>+C85-15018.5</f>
        <v>42326.495893967505</v>
      </c>
      <c r="R85" s="28">
        <f>+(P85-G85)^2</f>
        <v>8.2871573391358304E-3</v>
      </c>
      <c r="S85" s="28">
        <v>0.2</v>
      </c>
      <c r="T85" s="28">
        <f>+S85*R85</f>
        <v>1.6574314678271661E-3</v>
      </c>
    </row>
    <row r="86" spans="1:21" ht="12.95" customHeight="1" x14ac:dyDescent="0.2">
      <c r="A86" s="58" t="s">
        <v>79</v>
      </c>
      <c r="B86" s="8"/>
      <c r="C86" s="6">
        <v>57437.743999999999</v>
      </c>
      <c r="D86" s="6">
        <v>2.0000000000000001E-4</v>
      </c>
      <c r="E86" s="8">
        <f>+(C86-C$7)/C$8</f>
        <v>12883.223610622852</v>
      </c>
      <c r="F86" s="28">
        <f>ROUND(2*E86,0)/2</f>
        <v>12883</v>
      </c>
      <c r="G86" s="28">
        <f>+C86-(C$7+F86*C$8)</f>
        <v>8.3963999997649807E-2</v>
      </c>
      <c r="K86" s="28">
        <f>G86</f>
        <v>8.3963999997649807E-2</v>
      </c>
      <c r="O86" s="28">
        <f ca="1">+C$11+C$12*F86</f>
        <v>7.2147346867117337E-2</v>
      </c>
      <c r="P86" s="34">
        <f>+D$11+D$12*F86+D$13*F86^2</f>
        <v>-9.6393747219604003E-3</v>
      </c>
      <c r="Q86" s="29">
        <f>+C86-15018.5</f>
        <v>42419.243999999999</v>
      </c>
      <c r="R86" s="28">
        <f>+(P86-G86)^2</f>
        <v>8.7615917588997633E-3</v>
      </c>
      <c r="S86" s="28">
        <v>1</v>
      </c>
      <c r="T86" s="28">
        <f>+S86*R86</f>
        <v>8.7615917588997633E-3</v>
      </c>
    </row>
    <row r="87" spans="1:21" ht="12.95" customHeight="1" x14ac:dyDescent="0.2">
      <c r="A87" s="62" t="s">
        <v>80</v>
      </c>
      <c r="B87" s="63" t="s">
        <v>55</v>
      </c>
      <c r="C87" s="64">
        <v>57470.412239999998</v>
      </c>
      <c r="D87" s="64">
        <v>1.4E-3</v>
      </c>
      <c r="E87" s="8">
        <f>+(C87-C$7)/C$8</f>
        <v>12970.224771766096</v>
      </c>
      <c r="F87" s="28">
        <f>ROUND(2*E87,0)/2</f>
        <v>12970</v>
      </c>
      <c r="G87" s="28">
        <f>+C87-(C$7+F87*C$8)</f>
        <v>8.4399999992456287E-2</v>
      </c>
      <c r="K87" s="28">
        <f>G87</f>
        <v>8.4399999992456287E-2</v>
      </c>
      <c r="O87" s="28">
        <f ca="1">+C$11+C$12*F87</f>
        <v>7.2212078604612887E-2</v>
      </c>
      <c r="P87" s="34">
        <f>+D$11+D$12*F87+D$13*F87^2</f>
        <v>-9.980015486564707E-3</v>
      </c>
      <c r="Q87" s="29">
        <f>+C87-15018.5</f>
        <v>42451.912239999998</v>
      </c>
      <c r="R87" s="28">
        <f>+(P87-G87)^2</f>
        <v>8.9075873218202439E-3</v>
      </c>
      <c r="S87" s="28">
        <v>1</v>
      </c>
      <c r="T87" s="28">
        <f>+S87*R87</f>
        <v>8.9075873218202439E-3</v>
      </c>
    </row>
    <row r="88" spans="1:21" ht="12.95" customHeight="1" x14ac:dyDescent="0.2">
      <c r="A88" s="6" t="s">
        <v>76</v>
      </c>
      <c r="B88" s="7" t="s">
        <v>52</v>
      </c>
      <c r="C88" s="6">
        <v>57480.361400000002</v>
      </c>
      <c r="D88" s="6">
        <v>1E-4</v>
      </c>
      <c r="E88" s="8">
        <f>+(C88-C$7)/C$8</f>
        <v>12996.721101914285</v>
      </c>
      <c r="F88" s="28">
        <f>ROUND(2*E88,0)/2</f>
        <v>12996.5</v>
      </c>
      <c r="G88" s="28">
        <f>+C88-(C$7+F88*C$8)</f>
        <v>8.302199999889126E-2</v>
      </c>
      <c r="K88" s="28">
        <f>G88</f>
        <v>8.302199999889126E-2</v>
      </c>
      <c r="O88" s="28">
        <f ca="1">+C$11+C$12*F88</f>
        <v>7.2231795743045432E-2</v>
      </c>
      <c r="P88" s="34">
        <f>+D$11+D$12*F88+D$13*F88^2</f>
        <v>-1.0083029747096371E-2</v>
      </c>
      <c r="Q88" s="29">
        <f>+C88-15018.5</f>
        <v>42461.861400000002</v>
      </c>
      <c r="R88" s="28">
        <f>+(P88-G88)^2</f>
        <v>8.6685465640012425E-3</v>
      </c>
      <c r="S88" s="28">
        <v>1</v>
      </c>
      <c r="T88" s="28">
        <f>+S88*R88</f>
        <v>8.6685465640012425E-3</v>
      </c>
    </row>
    <row r="89" spans="1:21" ht="12.95" customHeight="1" x14ac:dyDescent="0.2">
      <c r="A89" s="6" t="s">
        <v>76</v>
      </c>
      <c r="B89" s="7" t="s">
        <v>52</v>
      </c>
      <c r="C89" s="6">
        <v>57484.491000000002</v>
      </c>
      <c r="D89" s="6">
        <v>2.0000000000000001E-4</v>
      </c>
      <c r="E89" s="8">
        <f>+(C89-C$7)/C$8</f>
        <v>13007.718939418148</v>
      </c>
      <c r="F89" s="28">
        <f>ROUND(2*E89,0)/2</f>
        <v>13007.5</v>
      </c>
      <c r="G89" s="28">
        <f>+C89-(C$7+F89*C$8)</f>
        <v>8.2210000000486616E-2</v>
      </c>
      <c r="K89" s="28">
        <f>G89</f>
        <v>8.2210000000486616E-2</v>
      </c>
      <c r="O89" s="28">
        <f ca="1">+C$11+C$12*F89</f>
        <v>7.2239980215602351E-2</v>
      </c>
      <c r="P89" s="34">
        <f>+D$11+D$12*F89+D$13*F89^2</f>
        <v>-1.0125688328858101E-2</v>
      </c>
      <c r="Q89" s="29">
        <f>+C89-15018.5</f>
        <v>42465.991000000002</v>
      </c>
      <c r="R89" s="28">
        <f>+(P89-G89)^2</f>
        <v>8.5258793392538855E-3</v>
      </c>
      <c r="S89" s="28">
        <v>1</v>
      </c>
      <c r="T89" s="28">
        <f>+S89*R89</f>
        <v>8.5258793392538855E-3</v>
      </c>
    </row>
    <row r="90" spans="1:21" ht="12.95" customHeight="1" x14ac:dyDescent="0.2">
      <c r="A90" s="65" t="s">
        <v>81</v>
      </c>
      <c r="B90" s="66" t="s">
        <v>55</v>
      </c>
      <c r="C90" s="67">
        <v>57526.358099999998</v>
      </c>
      <c r="D90" s="67">
        <v>3.5E-4</v>
      </c>
      <c r="E90" s="8">
        <f>+(C90-C$7)/C$8</f>
        <v>13119.21825231961</v>
      </c>
      <c r="F90" s="28">
        <f>ROUND(2*E90,0)/2</f>
        <v>13119</v>
      </c>
      <c r="G90" s="28">
        <f>+C90-(C$7+F90*C$8)</f>
        <v>8.1951999993179925E-2</v>
      </c>
      <c r="K90" s="28">
        <f>G90</f>
        <v>8.1951999993179925E-2</v>
      </c>
      <c r="O90" s="28">
        <f ca="1">+C$11+C$12*F90</f>
        <v>7.2322941005611013E-2</v>
      </c>
      <c r="P90" s="34">
        <f>+D$11+D$12*F90+D$13*F90^2</f>
        <v>-1.0554711978694592E-2</v>
      </c>
      <c r="Q90" s="29">
        <f>+C90-15018.5</f>
        <v>42507.858099999998</v>
      </c>
      <c r="R90" s="28">
        <f>+(P90-G90)^2</f>
        <v>8.5574917598473521E-3</v>
      </c>
      <c r="S90" s="28">
        <v>1</v>
      </c>
      <c r="T90" s="28">
        <f>+S90*R90</f>
        <v>8.5574917598473521E-3</v>
      </c>
    </row>
    <row r="91" spans="1:21" ht="12.95" customHeight="1" x14ac:dyDescent="0.2">
      <c r="A91" s="68" t="s">
        <v>84</v>
      </c>
      <c r="B91" s="69" t="s">
        <v>52</v>
      </c>
      <c r="C91" s="70">
        <v>58150.507109999999</v>
      </c>
      <c r="D91" s="70">
        <v>2.5000000000000001E-4</v>
      </c>
      <c r="E91" s="8">
        <f>+(C91-C$7)/C$8</f>
        <v>14781.434784229747</v>
      </c>
      <c r="F91" s="28">
        <f>ROUND(2*E91,0)/2</f>
        <v>14781.5</v>
      </c>
      <c r="O91" s="28">
        <f ca="1">+C$11+C$12*F91</f>
        <v>7.355991242614382E-2</v>
      </c>
      <c r="P91" s="34">
        <f>+D$11+D$12*F91+D$13*F91^2</f>
        <v>-1.6221923009040524E-2</v>
      </c>
      <c r="Q91" s="29">
        <f>+C91-15018.5</f>
        <v>43132.007109999999</v>
      </c>
      <c r="R91" s="28">
        <f>+(P91-G91)^2</f>
        <v>2.6315078611123836E-4</v>
      </c>
      <c r="S91" s="28">
        <v>1</v>
      </c>
      <c r="T91" s="28">
        <f>+S91*R91</f>
        <v>2.6315078611123836E-4</v>
      </c>
      <c r="U91" s="28">
        <f>+C91-(C$7+F91*C$8)</f>
        <v>-2.4488000002747867E-2</v>
      </c>
    </row>
    <row r="92" spans="1:21" ht="12.95" customHeight="1" x14ac:dyDescent="0.2">
      <c r="A92" s="68" t="s">
        <v>256</v>
      </c>
      <c r="B92" s="69" t="s">
        <v>52</v>
      </c>
      <c r="C92" s="70">
        <v>58198.685231000003</v>
      </c>
      <c r="D92" s="70">
        <v>1.8200000000000001E-4</v>
      </c>
      <c r="E92" s="8">
        <f>+(C92-C$7)/C$8</f>
        <v>14909.741435236971</v>
      </c>
      <c r="F92" s="28">
        <f>ROUND(2*E92,0)/2</f>
        <v>14909.5</v>
      </c>
      <c r="G92" s="28">
        <f>+C92-(C$7+F92*C$8)</f>
        <v>9.0657000000646804E-2</v>
      </c>
      <c r="K92" s="28">
        <f>G92</f>
        <v>9.0657000000646804E-2</v>
      </c>
      <c r="O92" s="28">
        <f ca="1">+C$11+C$12*F92</f>
        <v>7.3655149924987839E-2</v>
      </c>
      <c r="P92" s="34">
        <f>+D$11+D$12*F92+D$13*F92^2</f>
        <v>-1.66015543119854E-2</v>
      </c>
      <c r="Q92" s="29">
        <f>+C92-15018.5</f>
        <v>43180.185231000003</v>
      </c>
      <c r="R92" s="28">
        <f>+(P92-G92)^2</f>
        <v>1.1504397473235872E-2</v>
      </c>
      <c r="S92" s="28">
        <v>1</v>
      </c>
      <c r="T92" s="28">
        <f>+S92*R92</f>
        <v>1.1504397473235872E-2</v>
      </c>
    </row>
    <row r="93" spans="1:21" ht="12.95" customHeight="1" x14ac:dyDescent="0.2">
      <c r="A93" s="68" t="s">
        <v>84</v>
      </c>
      <c r="B93" s="69" t="s">
        <v>52</v>
      </c>
      <c r="C93" s="70">
        <v>58228.345070000003</v>
      </c>
      <c r="D93" s="70">
        <v>2.9999999999999997E-4</v>
      </c>
      <c r="E93" s="8">
        <f>+(C93-C$7)/C$8</f>
        <v>14988.730705314627</v>
      </c>
      <c r="F93" s="28">
        <f>ROUND(2*E93,0)/2</f>
        <v>14988.5</v>
      </c>
      <c r="G93" s="28">
        <f>+C93-(C$7+F93*C$8)</f>
        <v>8.6627999997290317E-2</v>
      </c>
      <c r="K93" s="28">
        <f>G93</f>
        <v>8.6627999997290317E-2</v>
      </c>
      <c r="O93" s="28">
        <f ca="1">+C$11+C$12*F93</f>
        <v>7.3713929318805646E-2</v>
      </c>
      <c r="P93" s="34">
        <f>+D$11+D$12*F93+D$13*F93^2</f>
        <v>-1.6831812187935939E-2</v>
      </c>
      <c r="Q93" s="29">
        <f>+C93-15018.5</f>
        <v>43209.845070000003</v>
      </c>
      <c r="R93" s="28">
        <f>+(P93-G93)^2</f>
        <v>1.0703932737402293E-2</v>
      </c>
      <c r="S93" s="28">
        <v>1</v>
      </c>
      <c r="T93" s="28">
        <f>+S93*R93</f>
        <v>1.0703932737402293E-2</v>
      </c>
    </row>
    <row r="94" spans="1:21" ht="12.95" customHeight="1" x14ac:dyDescent="0.2">
      <c r="A94" s="58" t="s">
        <v>82</v>
      </c>
      <c r="B94" s="8"/>
      <c r="C94" s="6">
        <v>58535.683199999999</v>
      </c>
      <c r="D94" s="6">
        <v>5.9999999999999995E-4</v>
      </c>
      <c r="E94" s="8">
        <f>+(C94-C$7)/C$8</f>
        <v>15807.225187221024</v>
      </c>
      <c r="F94" s="28">
        <f>ROUND(2*E94,0)/2</f>
        <v>15807</v>
      </c>
      <c r="G94" s="28">
        <f>+C94-(C$7+F94*C$8)</f>
        <v>8.4555999994336162E-2</v>
      </c>
      <c r="K94" s="28">
        <f>G94</f>
        <v>8.4555999994336162E-2</v>
      </c>
      <c r="O94" s="28">
        <f ca="1">+C$11+C$12*F94</f>
        <v>7.4322928481335634E-2</v>
      </c>
      <c r="P94" s="34">
        <f>+D$11+D$12*F94+D$13*F94^2</f>
        <v>-1.9035713802612451E-2</v>
      </c>
      <c r="Q94" s="29">
        <f>+C94-15018.5</f>
        <v>43517.183199999999</v>
      </c>
      <c r="R94" s="28">
        <f>+(P94-G94)^2</f>
        <v>1.0731243167388915E-2</v>
      </c>
      <c r="S94" s="28">
        <v>1</v>
      </c>
      <c r="T94" s="28">
        <f>+S94*R94</f>
        <v>1.0731243167388915E-2</v>
      </c>
    </row>
    <row r="95" spans="1:21" ht="12.95" customHeight="1" x14ac:dyDescent="0.2">
      <c r="A95" s="58" t="s">
        <v>254</v>
      </c>
      <c r="C95" s="25">
        <v>59564.904000000002</v>
      </c>
      <c r="D95" s="6">
        <v>2E-3</v>
      </c>
      <c r="E95" s="8">
        <f>+(C95-C$7)/C$8</f>
        <v>18548.217804906628</v>
      </c>
      <c r="F95" s="28">
        <f>ROUND(2*E95,0)/2</f>
        <v>18548</v>
      </c>
      <c r="G95" s="28">
        <f>+C95-(C$7+F95*C$8)</f>
        <v>8.1784000001789536E-2</v>
      </c>
      <c r="K95" s="28">
        <f>G95</f>
        <v>8.1784000001789536E-2</v>
      </c>
      <c r="O95" s="28">
        <f ca="1">+C$11+C$12*F95</f>
        <v>7.6362350233925361E-2</v>
      </c>
      <c r="P95" s="34">
        <f>+D$11+D$12*F95+D$13*F95^2</f>
        <v>-2.4002326985386208E-2</v>
      </c>
      <c r="Q95" s="29">
        <f>+C95-15018.5</f>
        <v>44546.404000000002</v>
      </c>
      <c r="R95" s="28">
        <f>+(P95-G95)^2</f>
        <v>1.1190746977437667E-2</v>
      </c>
      <c r="S95" s="28">
        <v>1</v>
      </c>
      <c r="T95" s="28">
        <f>+S95*R95</f>
        <v>1.1190746977437667E-2</v>
      </c>
    </row>
    <row r="96" spans="1:21" ht="12.95" customHeight="1" x14ac:dyDescent="0.2">
      <c r="A96" s="27" t="s">
        <v>257</v>
      </c>
      <c r="B96" s="71" t="s">
        <v>55</v>
      </c>
      <c r="C96" s="72">
        <v>59577.926899999999</v>
      </c>
      <c r="D96" s="73">
        <v>2.0000000000000001E-4</v>
      </c>
      <c r="E96" s="8">
        <f>+(C96-C$7)/C$8</f>
        <v>18582.900035153867</v>
      </c>
      <c r="F96" s="28">
        <f>ROUND(2*E96,0)/2</f>
        <v>18583</v>
      </c>
      <c r="G96" s="28">
        <f>+C96-(C$7+F96*C$8)</f>
        <v>-3.7536000003456138E-2</v>
      </c>
      <c r="O96" s="28">
        <f ca="1">+C$11+C$12*F96</f>
        <v>7.6388391737515521E-2</v>
      </c>
      <c r="P96" s="34">
        <f>+D$11+D$12*F96+D$13*F96^2</f>
        <v>-2.4041708080225002E-2</v>
      </c>
      <c r="Q96" s="29">
        <f>+C96-15018.5</f>
        <v>44559.426899999999</v>
      </c>
      <c r="R96" s="28">
        <f>+(P96-G96)^2</f>
        <v>1.8209591450938108E-4</v>
      </c>
      <c r="S96" s="28">
        <v>1</v>
      </c>
      <c r="T96" s="28">
        <f>+S96*R96</f>
        <v>1.8209591450938108E-4</v>
      </c>
      <c r="U96" s="28">
        <f>G96</f>
        <v>-3.7536000003456138E-2</v>
      </c>
    </row>
    <row r="97" spans="1:20" ht="12.95" customHeight="1" x14ac:dyDescent="0.2">
      <c r="A97" s="74" t="s">
        <v>258</v>
      </c>
      <c r="B97" s="75" t="s">
        <v>52</v>
      </c>
      <c r="C97" s="76">
        <v>60281.526740000118</v>
      </c>
      <c r="D97" s="74">
        <v>5.9999999999999995E-4</v>
      </c>
      <c r="E97" s="8">
        <f>+(C97-C$7)/C$8</f>
        <v>20456.707839315124</v>
      </c>
      <c r="F97" s="28">
        <f>ROUND(2*E97,0)/2</f>
        <v>20456.5</v>
      </c>
      <c r="G97" s="28">
        <f>+C97-(C$7+F97*C$8)</f>
        <v>7.8042000117420685E-2</v>
      </c>
      <c r="K97" s="28">
        <v>7.8042000117420685E-2</v>
      </c>
      <c r="O97" s="28">
        <f ca="1">+C$11+C$12*F97</f>
        <v>7.7782356222549032E-2</v>
      </c>
      <c r="P97" s="34">
        <f>+D$11+D$12*F97+D$13*F97^2</f>
        <v>-2.526510569222927E-2</v>
      </c>
      <c r="Q97" s="29">
        <f>+C97-15018.5</f>
        <v>45263.026740000118</v>
      </c>
      <c r="R97" s="28">
        <f>+(P97-G97)^2</f>
        <v>1.0672358110766212E-2</v>
      </c>
      <c r="S97" s="28">
        <v>1</v>
      </c>
      <c r="T97" s="28">
        <f>+S97*R97</f>
        <v>1.0672358110766212E-2</v>
      </c>
    </row>
  </sheetData>
  <sheetProtection selectLockedCells="1" selectUnlockedCells="1"/>
  <sortState xmlns:xlrd2="http://schemas.microsoft.com/office/spreadsheetml/2017/richdata2" ref="A21:U97">
    <sortCondition ref="C21:C97"/>
  </sortState>
  <phoneticPr fontId="18" type="noConversion"/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6C7EA3-3646-46B0-BB33-36EAC16BD60B}">
  <dimension ref="A1"/>
  <sheetViews>
    <sheetView workbookViewId="0"/>
  </sheetViews>
  <sheetFormatPr defaultRowHeight="12.75" x14ac:dyDescent="0.2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46"/>
  <sheetViews>
    <sheetView workbookViewId="0">
      <selection activeCell="A45" sqref="A45"/>
    </sheetView>
  </sheetViews>
  <sheetFormatPr defaultRowHeight="12.75" x14ac:dyDescent="0.2"/>
  <cols>
    <col min="1" max="1" width="19.7109375" style="11" customWidth="1"/>
    <col min="2" max="2" width="4.42578125" customWidth="1"/>
    <col min="3" max="3" width="12.7109375" style="11" customWidth="1"/>
    <col min="4" max="4" width="5.42578125" customWidth="1"/>
    <col min="5" max="5" width="14.85546875" customWidth="1"/>
    <col min="7" max="7" width="12" customWidth="1"/>
    <col min="8" max="8" width="14.140625" style="11" customWidth="1"/>
    <col min="9" max="9" width="22.5703125" customWidth="1"/>
    <col min="10" max="10" width="25.140625" customWidth="1"/>
    <col min="11" max="11" width="15.7109375" customWidth="1"/>
    <col min="12" max="12" width="14.140625" customWidth="1"/>
    <col min="13" max="13" width="9.5703125" customWidth="1"/>
    <col min="14" max="14" width="14.140625" customWidth="1"/>
    <col min="15" max="15" width="23.42578125" customWidth="1"/>
    <col min="16" max="16" width="16.5703125" customWidth="1"/>
    <col min="17" max="17" width="41" customWidth="1"/>
  </cols>
  <sheetData>
    <row r="1" spans="1:16" ht="15.75" x14ac:dyDescent="0.25">
      <c r="A1" s="12" t="s">
        <v>85</v>
      </c>
      <c r="I1" s="13" t="s">
        <v>86</v>
      </c>
      <c r="J1" s="14" t="s">
        <v>41</v>
      </c>
    </row>
    <row r="2" spans="1:16" x14ac:dyDescent="0.2">
      <c r="I2" s="15" t="s">
        <v>87</v>
      </c>
      <c r="J2" s="16" t="s">
        <v>40</v>
      </c>
    </row>
    <row r="3" spans="1:16" x14ac:dyDescent="0.2">
      <c r="A3" s="17" t="s">
        <v>88</v>
      </c>
      <c r="I3" s="15" t="s">
        <v>89</v>
      </c>
      <c r="J3" s="16" t="s">
        <v>38</v>
      </c>
    </row>
    <row r="4" spans="1:16" x14ac:dyDescent="0.2">
      <c r="I4" s="15" t="s">
        <v>90</v>
      </c>
      <c r="J4" s="16" t="s">
        <v>38</v>
      </c>
    </row>
    <row r="5" spans="1:16" x14ac:dyDescent="0.2">
      <c r="I5" s="18" t="s">
        <v>91</v>
      </c>
      <c r="J5" s="19" t="s">
        <v>39</v>
      </c>
    </row>
    <row r="11" spans="1:16" ht="12.75" customHeight="1" x14ac:dyDescent="0.2">
      <c r="A11" s="11" t="str">
        <f t="shared" ref="A11:A46" si="0">P11</f>
        <v>IBVS 5414 </v>
      </c>
      <c r="B11" s="5" t="str">
        <f t="shared" ref="B11:B46" si="1">IF(H11=INT(H11),"I","II")</f>
        <v>I</v>
      </c>
      <c r="C11" s="11">
        <f t="shared" ref="C11:C46" si="2">1*G11</f>
        <v>52368.398300000001</v>
      </c>
      <c r="D11" t="str">
        <f t="shared" ref="D11:D46" si="3">VLOOKUP(F11,I$1:J$5,2,FALSE)</f>
        <v>vis</v>
      </c>
      <c r="E11">
        <f>VLOOKUP(C11,'Active 1'!C$21:E$970,3,FALSE)</f>
        <v>-617.31887763255202</v>
      </c>
      <c r="F11" s="5" t="s">
        <v>91</v>
      </c>
      <c r="G11" t="str">
        <f t="shared" ref="G11:G46" si="4">MID(I11,3,LEN(I11)-3)</f>
        <v>52368.3983</v>
      </c>
      <c r="H11" s="11">
        <f t="shared" ref="H11:H46" si="5">1*K11</f>
        <v>-351</v>
      </c>
      <c r="I11" s="20" t="s">
        <v>92</v>
      </c>
      <c r="J11" s="21" t="s">
        <v>93</v>
      </c>
      <c r="K11" s="20">
        <v>-351</v>
      </c>
      <c r="L11" s="20" t="s">
        <v>94</v>
      </c>
      <c r="M11" s="21" t="s">
        <v>95</v>
      </c>
      <c r="N11" s="21" t="s">
        <v>96</v>
      </c>
      <c r="O11" s="22" t="s">
        <v>97</v>
      </c>
      <c r="P11" s="23" t="s">
        <v>98</v>
      </c>
    </row>
    <row r="12" spans="1:16" ht="12.75" customHeight="1" x14ac:dyDescent="0.2">
      <c r="A12" s="11" t="str">
        <f t="shared" si="0"/>
        <v>IBVS 5414 </v>
      </c>
      <c r="B12" s="5" t="str">
        <f t="shared" si="1"/>
        <v>II</v>
      </c>
      <c r="C12" s="11">
        <f t="shared" si="2"/>
        <v>52369.338000000003</v>
      </c>
      <c r="D12" t="str">
        <f t="shared" si="3"/>
        <v>vis</v>
      </c>
      <c r="E12">
        <f>VLOOKUP(C12,'Active 1'!C$21:E$970,3,FALSE)</f>
        <v>-614.81629435513821</v>
      </c>
      <c r="F12" s="5" t="s">
        <v>91</v>
      </c>
      <c r="G12" t="str">
        <f t="shared" si="4"/>
        <v>52369.338</v>
      </c>
      <c r="H12" s="11">
        <f t="shared" si="5"/>
        <v>-348.5</v>
      </c>
      <c r="I12" s="20" t="s">
        <v>99</v>
      </c>
      <c r="J12" s="21" t="s">
        <v>100</v>
      </c>
      <c r="K12" s="20">
        <v>-348.5</v>
      </c>
      <c r="L12" s="20" t="s">
        <v>101</v>
      </c>
      <c r="M12" s="21" t="s">
        <v>95</v>
      </c>
      <c r="N12" s="21" t="s">
        <v>96</v>
      </c>
      <c r="O12" s="22" t="s">
        <v>97</v>
      </c>
      <c r="P12" s="23" t="s">
        <v>98</v>
      </c>
    </row>
    <row r="13" spans="1:16" ht="12.75" customHeight="1" x14ac:dyDescent="0.2">
      <c r="A13" s="11" t="str">
        <f t="shared" si="0"/>
        <v>IBVS 5414 </v>
      </c>
      <c r="B13" s="5" t="str">
        <f t="shared" si="1"/>
        <v>I</v>
      </c>
      <c r="C13" s="11">
        <f t="shared" si="2"/>
        <v>52369.527600000001</v>
      </c>
      <c r="D13" t="str">
        <f t="shared" si="3"/>
        <v>vis</v>
      </c>
      <c r="E13">
        <f>VLOOKUP(C13,'Active 1'!C$21:E$970,3,FALSE)</f>
        <v>-614.31135683317268</v>
      </c>
      <c r="F13" s="5" t="s">
        <v>91</v>
      </c>
      <c r="G13" t="str">
        <f t="shared" si="4"/>
        <v>52369.5276</v>
      </c>
      <c r="H13" s="11">
        <f t="shared" si="5"/>
        <v>-348</v>
      </c>
      <c r="I13" s="20" t="s">
        <v>102</v>
      </c>
      <c r="J13" s="21" t="s">
        <v>103</v>
      </c>
      <c r="K13" s="20">
        <v>-348</v>
      </c>
      <c r="L13" s="20" t="s">
        <v>104</v>
      </c>
      <c r="M13" s="21" t="s">
        <v>95</v>
      </c>
      <c r="N13" s="21" t="s">
        <v>96</v>
      </c>
      <c r="O13" s="22" t="s">
        <v>97</v>
      </c>
      <c r="P13" s="23" t="s">
        <v>98</v>
      </c>
    </row>
    <row r="14" spans="1:16" ht="12.75" customHeight="1" x14ac:dyDescent="0.2">
      <c r="A14" s="11" t="str">
        <f t="shared" si="0"/>
        <v>IBVS 5414 </v>
      </c>
      <c r="B14" s="5" t="str">
        <f t="shared" si="1"/>
        <v>I</v>
      </c>
      <c r="C14" s="11">
        <f t="shared" si="2"/>
        <v>52374.407399999996</v>
      </c>
      <c r="D14" t="str">
        <f t="shared" si="3"/>
        <v>vis</v>
      </c>
      <c r="E14">
        <f>VLOOKUP(C14,'Active 1'!C$21:E$970,3,FALSE)</f>
        <v>-601.31560725663007</v>
      </c>
      <c r="F14" s="5" t="s">
        <v>91</v>
      </c>
      <c r="G14" t="str">
        <f t="shared" si="4"/>
        <v>52374.4074</v>
      </c>
      <c r="H14" s="11">
        <f t="shared" si="5"/>
        <v>-335</v>
      </c>
      <c r="I14" s="20" t="s">
        <v>105</v>
      </c>
      <c r="J14" s="21" t="s">
        <v>106</v>
      </c>
      <c r="K14" s="20">
        <v>-335</v>
      </c>
      <c r="L14" s="20" t="s">
        <v>107</v>
      </c>
      <c r="M14" s="21" t="s">
        <v>95</v>
      </c>
      <c r="N14" s="21" t="s">
        <v>96</v>
      </c>
      <c r="O14" s="22" t="s">
        <v>97</v>
      </c>
      <c r="P14" s="23" t="s">
        <v>98</v>
      </c>
    </row>
    <row r="15" spans="1:16" ht="12.75" customHeight="1" x14ac:dyDescent="0.2">
      <c r="A15" s="11" t="str">
        <f t="shared" si="0"/>
        <v>IBVS 5414 </v>
      </c>
      <c r="B15" s="5" t="str">
        <f t="shared" si="1"/>
        <v>II</v>
      </c>
      <c r="C15" s="11">
        <f t="shared" si="2"/>
        <v>52374.591500000002</v>
      </c>
      <c r="D15" t="str">
        <f t="shared" si="3"/>
        <v>vis</v>
      </c>
      <c r="E15">
        <f>VLOOKUP(C15,'Active 1'!C$21:E$970,3,FALSE)</f>
        <v>-600.82531718385655</v>
      </c>
      <c r="F15" s="5" t="s">
        <v>91</v>
      </c>
      <c r="G15" t="str">
        <f t="shared" si="4"/>
        <v>52374.5915</v>
      </c>
      <c r="H15" s="11">
        <f t="shared" si="5"/>
        <v>-334.5</v>
      </c>
      <c r="I15" s="20" t="s">
        <v>108</v>
      </c>
      <c r="J15" s="21" t="s">
        <v>109</v>
      </c>
      <c r="K15" s="20">
        <v>-334.5</v>
      </c>
      <c r="L15" s="20" t="s">
        <v>110</v>
      </c>
      <c r="M15" s="21" t="s">
        <v>95</v>
      </c>
      <c r="N15" s="21" t="s">
        <v>96</v>
      </c>
      <c r="O15" s="22" t="s">
        <v>97</v>
      </c>
      <c r="P15" s="23" t="s">
        <v>98</v>
      </c>
    </row>
    <row r="16" spans="1:16" ht="12.75" customHeight="1" x14ac:dyDescent="0.2">
      <c r="A16" s="11" t="str">
        <f t="shared" si="0"/>
        <v>IBVS 5414 </v>
      </c>
      <c r="B16" s="5" t="str">
        <f t="shared" si="1"/>
        <v>II</v>
      </c>
      <c r="C16" s="11">
        <f t="shared" si="2"/>
        <v>52673.488100000002</v>
      </c>
      <c r="D16" t="str">
        <f t="shared" si="3"/>
        <v>vis</v>
      </c>
      <c r="E16">
        <f>VLOOKUP(C16,'Active 1'!C$21:E$970,3,FALSE)</f>
        <v>195.18791345754201</v>
      </c>
      <c r="F16" s="5" t="s">
        <v>91</v>
      </c>
      <c r="G16" t="str">
        <f t="shared" si="4"/>
        <v>52673.4881</v>
      </c>
      <c r="H16" s="11">
        <f t="shared" si="5"/>
        <v>461.5</v>
      </c>
      <c r="I16" s="20" t="s">
        <v>111</v>
      </c>
      <c r="J16" s="21" t="s">
        <v>112</v>
      </c>
      <c r="K16" s="20">
        <v>461.5</v>
      </c>
      <c r="L16" s="20" t="s">
        <v>113</v>
      </c>
      <c r="M16" s="21" t="s">
        <v>95</v>
      </c>
      <c r="N16" s="21" t="s">
        <v>96</v>
      </c>
      <c r="O16" s="22" t="s">
        <v>97</v>
      </c>
      <c r="P16" s="23" t="s">
        <v>98</v>
      </c>
    </row>
    <row r="17" spans="1:16" ht="12.75" customHeight="1" x14ac:dyDescent="0.2">
      <c r="A17" s="11" t="str">
        <f t="shared" si="0"/>
        <v>IBVS 5414 </v>
      </c>
      <c r="B17" s="5" t="str">
        <f t="shared" si="1"/>
        <v>II</v>
      </c>
      <c r="C17" s="11">
        <f t="shared" si="2"/>
        <v>52682.495799999997</v>
      </c>
      <c r="D17" t="str">
        <f t="shared" si="3"/>
        <v>vis</v>
      </c>
      <c r="E17">
        <f>VLOOKUP(C17,'Active 1'!C$21:E$970,3,FALSE)</f>
        <v>219.17697314455174</v>
      </c>
      <c r="F17" s="5" t="s">
        <v>91</v>
      </c>
      <c r="G17" t="str">
        <f t="shared" si="4"/>
        <v>52682.4958</v>
      </c>
      <c r="H17" s="11">
        <f t="shared" si="5"/>
        <v>485.5</v>
      </c>
      <c r="I17" s="20" t="s">
        <v>114</v>
      </c>
      <c r="J17" s="21" t="s">
        <v>115</v>
      </c>
      <c r="K17" s="20">
        <v>485.5</v>
      </c>
      <c r="L17" s="20" t="s">
        <v>110</v>
      </c>
      <c r="M17" s="21" t="s">
        <v>95</v>
      </c>
      <c r="N17" s="21" t="s">
        <v>96</v>
      </c>
      <c r="O17" s="22" t="s">
        <v>97</v>
      </c>
      <c r="P17" s="23" t="s">
        <v>98</v>
      </c>
    </row>
    <row r="18" spans="1:16" ht="12.75" customHeight="1" x14ac:dyDescent="0.2">
      <c r="A18" s="11" t="str">
        <f t="shared" si="0"/>
        <v>IBVS 5414 </v>
      </c>
      <c r="B18" s="5" t="str">
        <f t="shared" si="1"/>
        <v>I</v>
      </c>
      <c r="C18" s="11">
        <f t="shared" si="2"/>
        <v>52683.436399999999</v>
      </c>
      <c r="D18" t="str">
        <f t="shared" si="3"/>
        <v>vis</v>
      </c>
      <c r="E18">
        <f>VLOOKUP(C18,'Active 1'!C$21:E$970,3,FALSE)</f>
        <v>221.68195327728884</v>
      </c>
      <c r="F18" s="5" t="s">
        <v>91</v>
      </c>
      <c r="G18" t="str">
        <f t="shared" si="4"/>
        <v>52683.4364</v>
      </c>
      <c r="H18" s="11">
        <f t="shared" si="5"/>
        <v>488</v>
      </c>
      <c r="I18" s="20" t="s">
        <v>116</v>
      </c>
      <c r="J18" s="21" t="s">
        <v>117</v>
      </c>
      <c r="K18" s="20">
        <v>488</v>
      </c>
      <c r="L18" s="20" t="s">
        <v>118</v>
      </c>
      <c r="M18" s="21" t="s">
        <v>95</v>
      </c>
      <c r="N18" s="21" t="s">
        <v>96</v>
      </c>
      <c r="O18" s="22" t="s">
        <v>97</v>
      </c>
      <c r="P18" s="23" t="s">
        <v>98</v>
      </c>
    </row>
    <row r="19" spans="1:16" ht="12.75" customHeight="1" x14ac:dyDescent="0.2">
      <c r="A19" s="11" t="str">
        <f t="shared" si="0"/>
        <v>IBVS 5414 </v>
      </c>
      <c r="B19" s="5" t="str">
        <f t="shared" si="1"/>
        <v>II</v>
      </c>
      <c r="C19" s="11">
        <f t="shared" si="2"/>
        <v>52683.623599999999</v>
      </c>
      <c r="D19" t="str">
        <f t="shared" si="3"/>
        <v>vis</v>
      </c>
      <c r="E19">
        <f>VLOOKUP(C19,'Active 1'!C$21:E$970,3,FALSE)</f>
        <v>222.18049918505866</v>
      </c>
      <c r="F19" s="5" t="s">
        <v>91</v>
      </c>
      <c r="G19" t="str">
        <f t="shared" si="4"/>
        <v>52683.6236</v>
      </c>
      <c r="H19" s="11">
        <f t="shared" si="5"/>
        <v>488.5</v>
      </c>
      <c r="I19" s="20" t="s">
        <v>119</v>
      </c>
      <c r="J19" s="21" t="s">
        <v>120</v>
      </c>
      <c r="K19" s="20">
        <v>488.5</v>
      </c>
      <c r="L19" s="20" t="s">
        <v>121</v>
      </c>
      <c r="M19" s="21" t="s">
        <v>95</v>
      </c>
      <c r="N19" s="21" t="s">
        <v>96</v>
      </c>
      <c r="O19" s="22" t="s">
        <v>97</v>
      </c>
      <c r="P19" s="23" t="s">
        <v>98</v>
      </c>
    </row>
    <row r="20" spans="1:16" ht="12.75" customHeight="1" x14ac:dyDescent="0.2">
      <c r="A20" s="11" t="str">
        <f t="shared" si="0"/>
        <v>IBVS 5414 </v>
      </c>
      <c r="B20" s="5" t="str">
        <f t="shared" si="1"/>
        <v>II</v>
      </c>
      <c r="C20" s="11">
        <f t="shared" si="2"/>
        <v>52693.386299999998</v>
      </c>
      <c r="D20" t="str">
        <f t="shared" si="3"/>
        <v>vis</v>
      </c>
      <c r="E20">
        <f>VLOOKUP(C20,'Active 1'!C$21:E$970,3,FALSE)</f>
        <v>248.18025417317907</v>
      </c>
      <c r="F20" s="5" t="s">
        <v>91</v>
      </c>
      <c r="G20" t="str">
        <f t="shared" si="4"/>
        <v>52693.3863</v>
      </c>
      <c r="H20" s="11">
        <f t="shared" si="5"/>
        <v>514.5</v>
      </c>
      <c r="I20" s="20" t="s">
        <v>122</v>
      </c>
      <c r="J20" s="21" t="s">
        <v>123</v>
      </c>
      <c r="K20" s="20">
        <v>514.5</v>
      </c>
      <c r="L20" s="20" t="s">
        <v>124</v>
      </c>
      <c r="M20" s="21" t="s">
        <v>95</v>
      </c>
      <c r="N20" s="21" t="s">
        <v>96</v>
      </c>
      <c r="O20" s="22" t="s">
        <v>97</v>
      </c>
      <c r="P20" s="23" t="s">
        <v>98</v>
      </c>
    </row>
    <row r="21" spans="1:16" ht="12.75" customHeight="1" x14ac:dyDescent="0.2">
      <c r="A21" s="11" t="str">
        <f t="shared" si="0"/>
        <v>IBVS 5414 </v>
      </c>
      <c r="B21" s="5" t="str">
        <f t="shared" si="1"/>
        <v>II</v>
      </c>
      <c r="C21" s="11">
        <f t="shared" si="2"/>
        <v>52693.386400000003</v>
      </c>
      <c r="D21" t="str">
        <f t="shared" si="3"/>
        <v>vis</v>
      </c>
      <c r="E21">
        <f>VLOOKUP(C21,'Active 1'!C$21:E$970,3,FALSE)</f>
        <v>248.18052049045014</v>
      </c>
      <c r="F21" s="5" t="s">
        <v>91</v>
      </c>
      <c r="G21" t="str">
        <f t="shared" si="4"/>
        <v>52693.3864</v>
      </c>
      <c r="H21" s="11">
        <f t="shared" si="5"/>
        <v>514.5</v>
      </c>
      <c r="I21" s="20" t="s">
        <v>125</v>
      </c>
      <c r="J21" s="21" t="s">
        <v>123</v>
      </c>
      <c r="K21" s="20">
        <v>514.5</v>
      </c>
      <c r="L21" s="20" t="s">
        <v>121</v>
      </c>
      <c r="M21" s="21" t="s">
        <v>95</v>
      </c>
      <c r="N21" s="21" t="s">
        <v>96</v>
      </c>
      <c r="O21" s="22" t="s">
        <v>97</v>
      </c>
      <c r="P21" s="23" t="s">
        <v>98</v>
      </c>
    </row>
    <row r="22" spans="1:16" ht="12.75" customHeight="1" x14ac:dyDescent="0.2">
      <c r="A22" s="11" t="str">
        <f t="shared" si="0"/>
        <v>IBVS 5414 </v>
      </c>
      <c r="B22" s="5" t="str">
        <f t="shared" si="1"/>
        <v>I</v>
      </c>
      <c r="C22" s="11">
        <f t="shared" si="2"/>
        <v>52693.5772</v>
      </c>
      <c r="D22" t="str">
        <f t="shared" si="3"/>
        <v>vis</v>
      </c>
      <c r="E22">
        <f>VLOOKUP(C22,'Active 1'!C$21:E$970,3,FALSE)</f>
        <v>248.68865381951355</v>
      </c>
      <c r="F22" s="5" t="s">
        <v>91</v>
      </c>
      <c r="G22" t="str">
        <f t="shared" si="4"/>
        <v>52693.5772</v>
      </c>
      <c r="H22" s="11">
        <f t="shared" si="5"/>
        <v>515</v>
      </c>
      <c r="I22" s="20" t="s">
        <v>126</v>
      </c>
      <c r="J22" s="21" t="s">
        <v>127</v>
      </c>
      <c r="K22" s="20">
        <v>515</v>
      </c>
      <c r="L22" s="20" t="s">
        <v>128</v>
      </c>
      <c r="M22" s="21" t="s">
        <v>95</v>
      </c>
      <c r="N22" s="21" t="s">
        <v>96</v>
      </c>
      <c r="O22" s="22" t="s">
        <v>97</v>
      </c>
      <c r="P22" s="23" t="s">
        <v>98</v>
      </c>
    </row>
    <row r="23" spans="1:16" ht="12.75" customHeight="1" x14ac:dyDescent="0.2">
      <c r="A23" s="11" t="str">
        <f t="shared" si="0"/>
        <v>IBVS 5414 </v>
      </c>
      <c r="B23" s="5" t="str">
        <f t="shared" si="1"/>
        <v>I</v>
      </c>
      <c r="C23" s="11">
        <f t="shared" si="2"/>
        <v>52695.453999999998</v>
      </c>
      <c r="D23" t="str">
        <f t="shared" si="3"/>
        <v>vis</v>
      </c>
      <c r="E23">
        <f>VLOOKUP(C23,'Active 1'!C$21:E$970,3,FALSE)</f>
        <v>253.68689612560311</v>
      </c>
      <c r="F23" s="5" t="s">
        <v>91</v>
      </c>
      <c r="G23" t="str">
        <f t="shared" si="4"/>
        <v>52695.4540</v>
      </c>
      <c r="H23" s="11">
        <f t="shared" si="5"/>
        <v>520</v>
      </c>
      <c r="I23" s="20" t="s">
        <v>129</v>
      </c>
      <c r="J23" s="21" t="s">
        <v>130</v>
      </c>
      <c r="K23" s="20">
        <v>520</v>
      </c>
      <c r="L23" s="20" t="s">
        <v>107</v>
      </c>
      <c r="M23" s="21" t="s">
        <v>95</v>
      </c>
      <c r="N23" s="21" t="s">
        <v>96</v>
      </c>
      <c r="O23" s="22" t="s">
        <v>97</v>
      </c>
      <c r="P23" s="23" t="s">
        <v>98</v>
      </c>
    </row>
    <row r="24" spans="1:16" ht="12.75" customHeight="1" x14ac:dyDescent="0.2">
      <c r="A24" s="11" t="str">
        <f t="shared" si="0"/>
        <v> BBS 130 </v>
      </c>
      <c r="B24" s="5" t="str">
        <f t="shared" si="1"/>
        <v>I</v>
      </c>
      <c r="C24" s="11">
        <f t="shared" si="2"/>
        <v>52754.405700000003</v>
      </c>
      <c r="D24" t="str">
        <f t="shared" si="3"/>
        <v>vis</v>
      </c>
      <c r="E24">
        <f>VLOOKUP(C24,'Active 1'!C$21:E$970,3,FALSE)</f>
        <v>410.6854473597308</v>
      </c>
      <c r="F24" s="5" t="s">
        <v>91</v>
      </c>
      <c r="G24" t="str">
        <f t="shared" si="4"/>
        <v>52754.4057</v>
      </c>
      <c r="H24" s="11">
        <f t="shared" si="5"/>
        <v>677</v>
      </c>
      <c r="I24" s="20" t="s">
        <v>131</v>
      </c>
      <c r="J24" s="21" t="s">
        <v>132</v>
      </c>
      <c r="K24" s="20">
        <v>677</v>
      </c>
      <c r="L24" s="20" t="s">
        <v>133</v>
      </c>
      <c r="M24" s="21" t="s">
        <v>95</v>
      </c>
      <c r="N24" s="21" t="s">
        <v>96</v>
      </c>
      <c r="O24" s="22" t="s">
        <v>134</v>
      </c>
      <c r="P24" s="22" t="s">
        <v>135</v>
      </c>
    </row>
    <row r="25" spans="1:16" ht="12.75" customHeight="1" x14ac:dyDescent="0.2">
      <c r="A25" s="11" t="str">
        <f t="shared" si="0"/>
        <v>IBVS 5668 </v>
      </c>
      <c r="B25" s="5" t="str">
        <f t="shared" si="1"/>
        <v>I</v>
      </c>
      <c r="C25" s="11">
        <f t="shared" si="2"/>
        <v>53511.3923</v>
      </c>
      <c r="D25" t="str">
        <f t="shared" si="3"/>
        <v>vis</v>
      </c>
      <c r="E25">
        <f>VLOOKUP(C25,'Active 1'!C$21:E$970,3,FALSE)</f>
        <v>2426.6714071138576</v>
      </c>
      <c r="F25" s="5" t="s">
        <v>91</v>
      </c>
      <c r="G25" t="str">
        <f t="shared" si="4"/>
        <v>53511.3923</v>
      </c>
      <c r="H25" s="11">
        <f t="shared" si="5"/>
        <v>2693</v>
      </c>
      <c r="I25" s="20" t="s">
        <v>136</v>
      </c>
      <c r="J25" s="21" t="s">
        <v>137</v>
      </c>
      <c r="K25" s="20">
        <v>2693</v>
      </c>
      <c r="L25" s="20" t="s">
        <v>138</v>
      </c>
      <c r="M25" s="21" t="s">
        <v>95</v>
      </c>
      <c r="N25" s="21" t="s">
        <v>96</v>
      </c>
      <c r="O25" s="22" t="s">
        <v>97</v>
      </c>
      <c r="P25" s="23" t="s">
        <v>139</v>
      </c>
    </row>
    <row r="26" spans="1:16" ht="12.75" customHeight="1" x14ac:dyDescent="0.2">
      <c r="A26" s="11" t="str">
        <f t="shared" si="0"/>
        <v>BAVM 178 </v>
      </c>
      <c r="B26" s="5" t="str">
        <f t="shared" si="1"/>
        <v>I</v>
      </c>
      <c r="C26" s="11">
        <f t="shared" si="2"/>
        <v>53834.318200000002</v>
      </c>
      <c r="D26" t="str">
        <f t="shared" si="3"/>
        <v>vis</v>
      </c>
      <c r="E26">
        <f>VLOOKUP(C26,'Active 1'!C$21:E$970,3,FALSE)</f>
        <v>3286.678810733647</v>
      </c>
      <c r="F26" s="5" t="s">
        <v>91</v>
      </c>
      <c r="G26" t="str">
        <f t="shared" si="4"/>
        <v>53834.3182</v>
      </c>
      <c r="H26" s="11">
        <f t="shared" si="5"/>
        <v>3553</v>
      </c>
      <c r="I26" s="20" t="s">
        <v>140</v>
      </c>
      <c r="J26" s="21" t="s">
        <v>141</v>
      </c>
      <c r="K26" s="20">
        <v>3553</v>
      </c>
      <c r="L26" s="20" t="s">
        <v>142</v>
      </c>
      <c r="M26" s="21" t="s">
        <v>143</v>
      </c>
      <c r="N26" s="21" t="s">
        <v>144</v>
      </c>
      <c r="O26" s="22" t="s">
        <v>145</v>
      </c>
      <c r="P26" s="23" t="s">
        <v>146</v>
      </c>
    </row>
    <row r="27" spans="1:16" ht="12.75" customHeight="1" x14ac:dyDescent="0.2">
      <c r="A27" s="11" t="str">
        <f t="shared" si="0"/>
        <v>IBVS 5760 </v>
      </c>
      <c r="B27" s="5" t="str">
        <f t="shared" si="1"/>
        <v>I</v>
      </c>
      <c r="C27" s="11">
        <f t="shared" si="2"/>
        <v>54085.894</v>
      </c>
      <c r="D27" t="str">
        <f t="shared" si="3"/>
        <v>vis</v>
      </c>
      <c r="E27">
        <f>VLOOKUP(C27,'Active 1'!C$21:E$970,3,FALSE)</f>
        <v>3956.6685841509202</v>
      </c>
      <c r="F27" s="5" t="s">
        <v>91</v>
      </c>
      <c r="G27" t="str">
        <f t="shared" si="4"/>
        <v>54085.894</v>
      </c>
      <c r="H27" s="11">
        <f t="shared" si="5"/>
        <v>4223</v>
      </c>
      <c r="I27" s="20" t="s">
        <v>147</v>
      </c>
      <c r="J27" s="21" t="s">
        <v>148</v>
      </c>
      <c r="K27" s="20" t="s">
        <v>149</v>
      </c>
      <c r="L27" s="20" t="s">
        <v>150</v>
      </c>
      <c r="M27" s="21" t="s">
        <v>143</v>
      </c>
      <c r="N27" s="21" t="s">
        <v>151</v>
      </c>
      <c r="O27" s="22" t="s">
        <v>152</v>
      </c>
      <c r="P27" s="23" t="s">
        <v>153</v>
      </c>
    </row>
    <row r="28" spans="1:16" ht="12.75" customHeight="1" x14ac:dyDescent="0.2">
      <c r="A28" s="11" t="str">
        <f t="shared" si="0"/>
        <v>IBVS 5820 </v>
      </c>
      <c r="B28" s="5" t="str">
        <f t="shared" si="1"/>
        <v>I</v>
      </c>
      <c r="C28" s="11">
        <f t="shared" si="2"/>
        <v>54418.955800000003</v>
      </c>
      <c r="D28" t="str">
        <f t="shared" si="3"/>
        <v>vis</v>
      </c>
      <c r="E28">
        <f>VLOOKUP(C28,'Active 1'!C$21:E$970,3,FALSE)</f>
        <v>4843.6696387672719</v>
      </c>
      <c r="F28" s="5" t="s">
        <v>91</v>
      </c>
      <c r="G28" t="str">
        <f t="shared" si="4"/>
        <v>54418.9558</v>
      </c>
      <c r="H28" s="11">
        <f t="shared" si="5"/>
        <v>5110</v>
      </c>
      <c r="I28" s="20" t="s">
        <v>154</v>
      </c>
      <c r="J28" s="21" t="s">
        <v>155</v>
      </c>
      <c r="K28" s="20" t="s">
        <v>156</v>
      </c>
      <c r="L28" s="20" t="s">
        <v>157</v>
      </c>
      <c r="M28" s="21" t="s">
        <v>143</v>
      </c>
      <c r="N28" s="21" t="s">
        <v>151</v>
      </c>
      <c r="O28" s="22" t="s">
        <v>152</v>
      </c>
      <c r="P28" s="23" t="s">
        <v>158</v>
      </c>
    </row>
    <row r="29" spans="1:16" ht="12.75" customHeight="1" x14ac:dyDescent="0.2">
      <c r="A29" s="11" t="str">
        <f t="shared" si="0"/>
        <v>IBVS 5898 </v>
      </c>
      <c r="B29" s="5" t="str">
        <f t="shared" si="1"/>
        <v>I</v>
      </c>
      <c r="C29" s="11">
        <f t="shared" si="2"/>
        <v>54424.587200000002</v>
      </c>
      <c r="D29" t="str">
        <f t="shared" si="3"/>
        <v>vis</v>
      </c>
      <c r="E29">
        <f>VLOOKUP(C29,'Active 1'!C$21:E$970,3,FALSE)</f>
        <v>4858.6670288581354</v>
      </c>
      <c r="F29" s="5" t="s">
        <v>91</v>
      </c>
      <c r="G29" t="str">
        <f t="shared" si="4"/>
        <v>54424.5872</v>
      </c>
      <c r="H29" s="11">
        <f t="shared" si="5"/>
        <v>5125</v>
      </c>
      <c r="I29" s="20" t="s">
        <v>159</v>
      </c>
      <c r="J29" s="21" t="s">
        <v>160</v>
      </c>
      <c r="K29" s="20" t="s">
        <v>161</v>
      </c>
      <c r="L29" s="20" t="s">
        <v>162</v>
      </c>
      <c r="M29" s="21" t="s">
        <v>143</v>
      </c>
      <c r="N29" s="21" t="s">
        <v>163</v>
      </c>
      <c r="O29" s="22" t="s">
        <v>164</v>
      </c>
      <c r="P29" s="23" t="s">
        <v>165</v>
      </c>
    </row>
    <row r="30" spans="1:16" ht="12.75" customHeight="1" x14ac:dyDescent="0.2">
      <c r="A30" s="11" t="str">
        <f t="shared" si="0"/>
        <v>IBVS 5898 </v>
      </c>
      <c r="B30" s="5" t="str">
        <f t="shared" si="1"/>
        <v>I</v>
      </c>
      <c r="C30" s="11">
        <f t="shared" si="2"/>
        <v>54532.3577</v>
      </c>
      <c r="D30" t="str">
        <f t="shared" si="3"/>
        <v>vis</v>
      </c>
      <c r="E30">
        <f>VLOOKUP(C30,'Active 1'!C$21:E$970,3,FALSE)</f>
        <v>5145.678469847554</v>
      </c>
      <c r="F30" s="5" t="s">
        <v>91</v>
      </c>
      <c r="G30" t="str">
        <f t="shared" si="4"/>
        <v>54532.3577</v>
      </c>
      <c r="H30" s="11">
        <f t="shared" si="5"/>
        <v>5412</v>
      </c>
      <c r="I30" s="20" t="s">
        <v>166</v>
      </c>
      <c r="J30" s="21" t="s">
        <v>167</v>
      </c>
      <c r="K30" s="20" t="s">
        <v>168</v>
      </c>
      <c r="L30" s="20" t="s">
        <v>169</v>
      </c>
      <c r="M30" s="21" t="s">
        <v>143</v>
      </c>
      <c r="N30" s="21" t="s">
        <v>163</v>
      </c>
      <c r="O30" s="22" t="s">
        <v>164</v>
      </c>
      <c r="P30" s="23" t="s">
        <v>165</v>
      </c>
    </row>
    <row r="31" spans="1:16" ht="12.75" customHeight="1" x14ac:dyDescent="0.2">
      <c r="A31" s="11" t="str">
        <f t="shared" si="0"/>
        <v>IBVS 5898 </v>
      </c>
      <c r="B31" s="5" t="str">
        <f t="shared" si="1"/>
        <v>II</v>
      </c>
      <c r="C31" s="11">
        <f t="shared" si="2"/>
        <v>54532.541599999997</v>
      </c>
      <c r="D31" t="str">
        <f t="shared" si="3"/>
        <v>vis</v>
      </c>
      <c r="E31">
        <f>VLOOKUP(C31,'Active 1'!C$21:E$970,3,FALSE)</f>
        <v>5146.1682272857852</v>
      </c>
      <c r="F31" s="5" t="s">
        <v>91</v>
      </c>
      <c r="G31" t="str">
        <f t="shared" si="4"/>
        <v>54532.5416</v>
      </c>
      <c r="H31" s="11">
        <f t="shared" si="5"/>
        <v>5412.5</v>
      </c>
      <c r="I31" s="20" t="s">
        <v>170</v>
      </c>
      <c r="J31" s="21" t="s">
        <v>171</v>
      </c>
      <c r="K31" s="20" t="s">
        <v>172</v>
      </c>
      <c r="L31" s="20" t="s">
        <v>173</v>
      </c>
      <c r="M31" s="21" t="s">
        <v>143</v>
      </c>
      <c r="N31" s="21" t="s">
        <v>163</v>
      </c>
      <c r="O31" s="22" t="s">
        <v>164</v>
      </c>
      <c r="P31" s="23" t="s">
        <v>165</v>
      </c>
    </row>
    <row r="32" spans="1:16" ht="12.75" customHeight="1" x14ac:dyDescent="0.2">
      <c r="A32" s="11" t="str">
        <f t="shared" si="0"/>
        <v>IBVS 5887 </v>
      </c>
      <c r="B32" s="5" t="str">
        <f t="shared" si="1"/>
        <v>II</v>
      </c>
      <c r="C32" s="11">
        <f t="shared" si="2"/>
        <v>54818.9856</v>
      </c>
      <c r="D32" t="str">
        <f t="shared" si="3"/>
        <v>vis</v>
      </c>
      <c r="E32">
        <f>VLOOKUP(C32,'Active 1'!C$21:E$970,3,FALSE)</f>
        <v>5909.0180350047331</v>
      </c>
      <c r="F32" s="5" t="s">
        <v>91</v>
      </c>
      <c r="G32" t="str">
        <f t="shared" si="4"/>
        <v>54818.9856</v>
      </c>
      <c r="H32" s="11">
        <f t="shared" si="5"/>
        <v>6175.5</v>
      </c>
      <c r="I32" s="20" t="s">
        <v>174</v>
      </c>
      <c r="J32" s="21" t="s">
        <v>175</v>
      </c>
      <c r="K32" s="20" t="s">
        <v>176</v>
      </c>
      <c r="L32" s="20" t="s">
        <v>177</v>
      </c>
      <c r="M32" s="21" t="s">
        <v>143</v>
      </c>
      <c r="N32" s="21" t="s">
        <v>178</v>
      </c>
      <c r="O32" s="22" t="s">
        <v>179</v>
      </c>
      <c r="P32" s="23" t="s">
        <v>180</v>
      </c>
    </row>
    <row r="33" spans="1:16" ht="12.75" customHeight="1" x14ac:dyDescent="0.2">
      <c r="A33" s="11" t="str">
        <f t="shared" si="0"/>
        <v>IBVS 5887 </v>
      </c>
      <c r="B33" s="5" t="str">
        <f t="shared" si="1"/>
        <v>I</v>
      </c>
      <c r="C33" s="11">
        <f t="shared" si="2"/>
        <v>54833.499799999998</v>
      </c>
      <c r="D33" t="str">
        <f t="shared" si="3"/>
        <v>vis</v>
      </c>
      <c r="E33">
        <f>VLOOKUP(C33,'Active 1'!C$21:E$970,3,FALSE)</f>
        <v>5947.6718545268468</v>
      </c>
      <c r="F33" s="5" t="s">
        <v>91</v>
      </c>
      <c r="G33" t="str">
        <f t="shared" si="4"/>
        <v>54833.4998</v>
      </c>
      <c r="H33" s="11">
        <f t="shared" si="5"/>
        <v>6214</v>
      </c>
      <c r="I33" s="20" t="s">
        <v>181</v>
      </c>
      <c r="J33" s="21" t="s">
        <v>182</v>
      </c>
      <c r="K33" s="20" t="s">
        <v>183</v>
      </c>
      <c r="L33" s="20" t="s">
        <v>184</v>
      </c>
      <c r="M33" s="21" t="s">
        <v>143</v>
      </c>
      <c r="N33" s="21" t="s">
        <v>178</v>
      </c>
      <c r="O33" s="22" t="s">
        <v>185</v>
      </c>
      <c r="P33" s="23" t="s">
        <v>180</v>
      </c>
    </row>
    <row r="34" spans="1:16" ht="12.75" customHeight="1" x14ac:dyDescent="0.2">
      <c r="A34" s="11" t="str">
        <f t="shared" si="0"/>
        <v>IBVS 5887 </v>
      </c>
      <c r="B34" s="5" t="str">
        <f t="shared" si="1"/>
        <v>II</v>
      </c>
      <c r="C34" s="11">
        <f t="shared" si="2"/>
        <v>54843.450100000002</v>
      </c>
      <c r="D34" t="str">
        <f t="shared" si="3"/>
        <v>vis</v>
      </c>
      <c r="E34">
        <f>VLOOKUP(C34,'Active 1'!C$21:E$970,3,FALSE)</f>
        <v>5974.1712206917828</v>
      </c>
      <c r="F34" s="5" t="s">
        <v>91</v>
      </c>
      <c r="G34" t="str">
        <f t="shared" si="4"/>
        <v>54843.4501</v>
      </c>
      <c r="H34" s="11">
        <f t="shared" si="5"/>
        <v>6240.5</v>
      </c>
      <c r="I34" s="20" t="s">
        <v>186</v>
      </c>
      <c r="J34" s="21" t="s">
        <v>187</v>
      </c>
      <c r="K34" s="20" t="s">
        <v>188</v>
      </c>
      <c r="L34" s="20" t="s">
        <v>189</v>
      </c>
      <c r="M34" s="21" t="s">
        <v>143</v>
      </c>
      <c r="N34" s="21" t="s">
        <v>178</v>
      </c>
      <c r="O34" s="22" t="s">
        <v>190</v>
      </c>
      <c r="P34" s="23" t="s">
        <v>180</v>
      </c>
    </row>
    <row r="35" spans="1:16" ht="12.75" customHeight="1" x14ac:dyDescent="0.2">
      <c r="A35" s="11" t="str">
        <f t="shared" si="0"/>
        <v>IBVS 5887 </v>
      </c>
      <c r="B35" s="5" t="str">
        <f t="shared" si="1"/>
        <v>II</v>
      </c>
      <c r="C35" s="11">
        <f t="shared" si="2"/>
        <v>54852.462699999996</v>
      </c>
      <c r="D35" t="str">
        <f t="shared" si="3"/>
        <v>vis</v>
      </c>
      <c r="E35">
        <f>VLOOKUP(C35,'Active 1'!C$21:E$970,3,FALSE)</f>
        <v>5998.1733299244552</v>
      </c>
      <c r="F35" s="5" t="s">
        <v>91</v>
      </c>
      <c r="G35" t="str">
        <f t="shared" si="4"/>
        <v>54852.4627</v>
      </c>
      <c r="H35" s="11">
        <f t="shared" si="5"/>
        <v>6264.5</v>
      </c>
      <c r="I35" s="20" t="s">
        <v>191</v>
      </c>
      <c r="J35" s="21" t="s">
        <v>192</v>
      </c>
      <c r="K35" s="20" t="s">
        <v>193</v>
      </c>
      <c r="L35" s="20" t="s">
        <v>194</v>
      </c>
      <c r="M35" s="21" t="s">
        <v>143</v>
      </c>
      <c r="N35" s="21" t="s">
        <v>178</v>
      </c>
      <c r="O35" s="22" t="s">
        <v>195</v>
      </c>
      <c r="P35" s="23" t="s">
        <v>180</v>
      </c>
    </row>
    <row r="36" spans="1:16" ht="12.75" customHeight="1" x14ac:dyDescent="0.2">
      <c r="A36" s="11" t="str">
        <f t="shared" si="0"/>
        <v>IBVS 5929 </v>
      </c>
      <c r="B36" s="5" t="str">
        <f t="shared" si="1"/>
        <v>II</v>
      </c>
      <c r="C36" s="11">
        <f t="shared" si="2"/>
        <v>54872.736700000001</v>
      </c>
      <c r="D36" t="str">
        <f t="shared" si="3"/>
        <v>vis</v>
      </c>
      <c r="E36">
        <f>VLOOKUP(C36,'Active 1'!C$21:E$970,3,FALSE)</f>
        <v>6052.1664908972716</v>
      </c>
      <c r="F36" s="5" t="s">
        <v>91</v>
      </c>
      <c r="G36" t="str">
        <f t="shared" si="4"/>
        <v>54872.7367</v>
      </c>
      <c r="H36" s="11">
        <f t="shared" si="5"/>
        <v>6318.5</v>
      </c>
      <c r="I36" s="20" t="s">
        <v>196</v>
      </c>
      <c r="J36" s="21" t="s">
        <v>197</v>
      </c>
      <c r="K36" s="20" t="s">
        <v>198</v>
      </c>
      <c r="L36" s="20" t="s">
        <v>199</v>
      </c>
      <c r="M36" s="21" t="s">
        <v>143</v>
      </c>
      <c r="N36" s="21" t="s">
        <v>86</v>
      </c>
      <c r="O36" s="22" t="s">
        <v>152</v>
      </c>
      <c r="P36" s="23" t="s">
        <v>200</v>
      </c>
    </row>
    <row r="37" spans="1:16" ht="12.75" customHeight="1" x14ac:dyDescent="0.2">
      <c r="A37" s="11" t="str">
        <f t="shared" si="0"/>
        <v>IBVS 5898 </v>
      </c>
      <c r="B37" s="5" t="str">
        <f t="shared" si="1"/>
        <v>I</v>
      </c>
      <c r="C37" s="11">
        <f t="shared" si="2"/>
        <v>54912.353000000003</v>
      </c>
      <c r="D37" t="str">
        <f t="shared" si="3"/>
        <v>vis</v>
      </c>
      <c r="E37">
        <f>VLOOKUP(C37,'Active 1'!C$21:E$970,3,FALSE)</f>
        <v>6157.6715349461501</v>
      </c>
      <c r="F37" s="5" t="s">
        <v>91</v>
      </c>
      <c r="G37" t="str">
        <f t="shared" si="4"/>
        <v>54912.3530</v>
      </c>
      <c r="H37" s="11">
        <f t="shared" si="5"/>
        <v>6424</v>
      </c>
      <c r="I37" s="20" t="s">
        <v>201</v>
      </c>
      <c r="J37" s="21" t="s">
        <v>202</v>
      </c>
      <c r="K37" s="20" t="s">
        <v>203</v>
      </c>
      <c r="L37" s="20" t="s">
        <v>204</v>
      </c>
      <c r="M37" s="21" t="s">
        <v>143</v>
      </c>
      <c r="N37" s="21" t="s">
        <v>91</v>
      </c>
      <c r="O37" s="22" t="s">
        <v>164</v>
      </c>
      <c r="P37" s="23" t="s">
        <v>165</v>
      </c>
    </row>
    <row r="38" spans="1:16" ht="12.75" customHeight="1" x14ac:dyDescent="0.2">
      <c r="A38" s="11" t="str">
        <f t="shared" si="0"/>
        <v>IBVS 5898 </v>
      </c>
      <c r="B38" s="5" t="str">
        <f t="shared" si="1"/>
        <v>II</v>
      </c>
      <c r="C38" s="11">
        <f t="shared" si="2"/>
        <v>54922.305200000003</v>
      </c>
      <c r="D38" t="str">
        <f t="shared" si="3"/>
        <v>vis</v>
      </c>
      <c r="E38">
        <f>VLOOKUP(C38,'Active 1'!C$21:E$970,3,FALSE)</f>
        <v>6184.1759611389843</v>
      </c>
      <c r="F38" s="5" t="s">
        <v>91</v>
      </c>
      <c r="G38" t="str">
        <f t="shared" si="4"/>
        <v>54922.3052</v>
      </c>
      <c r="H38" s="11">
        <f t="shared" si="5"/>
        <v>6450.5</v>
      </c>
      <c r="I38" s="20" t="s">
        <v>205</v>
      </c>
      <c r="J38" s="21" t="s">
        <v>206</v>
      </c>
      <c r="K38" s="20" t="s">
        <v>207</v>
      </c>
      <c r="L38" s="20" t="s">
        <v>208</v>
      </c>
      <c r="M38" s="21" t="s">
        <v>143</v>
      </c>
      <c r="N38" s="21" t="s">
        <v>91</v>
      </c>
      <c r="O38" s="22" t="s">
        <v>164</v>
      </c>
      <c r="P38" s="23" t="s">
        <v>165</v>
      </c>
    </row>
    <row r="39" spans="1:16" ht="12.75" customHeight="1" x14ac:dyDescent="0.2">
      <c r="A39" s="11" t="str">
        <f t="shared" si="0"/>
        <v>IBVS 5887 </v>
      </c>
      <c r="B39" s="5" t="str">
        <f t="shared" si="1"/>
        <v>II</v>
      </c>
      <c r="C39" s="11">
        <f t="shared" si="2"/>
        <v>54932.445200000002</v>
      </c>
      <c r="D39" t="str">
        <f t="shared" si="3"/>
        <v>vis</v>
      </c>
      <c r="E39">
        <f>VLOOKUP(C39,'Active 1'!C$21:E$970,3,FALSE)</f>
        <v>6211.1805311431381</v>
      </c>
      <c r="F39" s="5" t="s">
        <v>91</v>
      </c>
      <c r="G39" t="str">
        <f t="shared" si="4"/>
        <v>54932.4452</v>
      </c>
      <c r="H39" s="11">
        <f t="shared" si="5"/>
        <v>6477.5</v>
      </c>
      <c r="I39" s="20" t="s">
        <v>209</v>
      </c>
      <c r="J39" s="21" t="s">
        <v>210</v>
      </c>
      <c r="K39" s="20" t="s">
        <v>211</v>
      </c>
      <c r="L39" s="20" t="s">
        <v>212</v>
      </c>
      <c r="M39" s="21" t="s">
        <v>143</v>
      </c>
      <c r="N39" s="21" t="s">
        <v>178</v>
      </c>
      <c r="O39" s="22" t="s">
        <v>213</v>
      </c>
      <c r="P39" s="23" t="s">
        <v>180</v>
      </c>
    </row>
    <row r="40" spans="1:16" ht="12.75" customHeight="1" x14ac:dyDescent="0.2">
      <c r="A40" s="11" t="str">
        <f t="shared" si="0"/>
        <v>IBVS 5980 </v>
      </c>
      <c r="B40" s="5" t="str">
        <f t="shared" si="1"/>
        <v>I</v>
      </c>
      <c r="C40" s="11">
        <f t="shared" si="2"/>
        <v>55272.452599999997</v>
      </c>
      <c r="D40" t="str">
        <f t="shared" si="3"/>
        <v>vis</v>
      </c>
      <c r="E40">
        <f>VLOOKUP(C40,'Active 1'!C$21:E$970,3,FALSE)</f>
        <v>7116.6789172605386</v>
      </c>
      <c r="F40" s="5" t="s">
        <v>91</v>
      </c>
      <c r="G40" t="str">
        <f t="shared" si="4"/>
        <v>55272.4526</v>
      </c>
      <c r="H40" s="11">
        <f t="shared" si="5"/>
        <v>7383</v>
      </c>
      <c r="I40" s="20" t="s">
        <v>214</v>
      </c>
      <c r="J40" s="21" t="s">
        <v>215</v>
      </c>
      <c r="K40" s="20" t="s">
        <v>216</v>
      </c>
      <c r="L40" s="20" t="s">
        <v>208</v>
      </c>
      <c r="M40" s="21" t="s">
        <v>143</v>
      </c>
      <c r="N40" s="21" t="s">
        <v>91</v>
      </c>
      <c r="O40" s="22" t="s">
        <v>164</v>
      </c>
      <c r="P40" s="23" t="s">
        <v>217</v>
      </c>
    </row>
    <row r="41" spans="1:16" ht="12.75" customHeight="1" x14ac:dyDescent="0.2">
      <c r="A41" s="11" t="str">
        <f t="shared" si="0"/>
        <v>IBVS 6044 </v>
      </c>
      <c r="B41" s="5" t="str">
        <f t="shared" si="1"/>
        <v>I</v>
      </c>
      <c r="C41" s="11">
        <f t="shared" si="2"/>
        <v>55684.366600000001</v>
      </c>
      <c r="D41" t="str">
        <f t="shared" si="3"/>
        <v>vis</v>
      </c>
      <c r="E41">
        <f>VLOOKUP(C41,'Active 1'!C$21:E$970,3,FALSE)</f>
        <v>8213.6769891235981</v>
      </c>
      <c r="F41" s="5" t="s">
        <v>91</v>
      </c>
      <c r="G41" t="str">
        <f t="shared" si="4"/>
        <v>55684.3666</v>
      </c>
      <c r="H41" s="11">
        <f t="shared" si="5"/>
        <v>8480</v>
      </c>
      <c r="I41" s="20" t="s">
        <v>218</v>
      </c>
      <c r="J41" s="21" t="s">
        <v>219</v>
      </c>
      <c r="K41" s="20" t="s">
        <v>220</v>
      </c>
      <c r="L41" s="20" t="s">
        <v>162</v>
      </c>
      <c r="M41" s="21" t="s">
        <v>143</v>
      </c>
      <c r="N41" s="21" t="s">
        <v>91</v>
      </c>
      <c r="O41" s="22" t="s">
        <v>164</v>
      </c>
      <c r="P41" s="23" t="s">
        <v>221</v>
      </c>
    </row>
    <row r="42" spans="1:16" ht="12.75" customHeight="1" x14ac:dyDescent="0.2">
      <c r="A42" s="11" t="str">
        <f t="shared" si="0"/>
        <v>IBVS 6092 </v>
      </c>
      <c r="B42" s="5" t="str">
        <f t="shared" si="1"/>
        <v>II</v>
      </c>
      <c r="C42" s="11">
        <f t="shared" si="2"/>
        <v>56304.871599999999</v>
      </c>
      <c r="D42" t="str">
        <f t="shared" si="3"/>
        <v>vis</v>
      </c>
      <c r="E42">
        <f>VLOOKUP(C42,'Active 1'!C$21:E$970,3,FALSE)</f>
        <v>9866.1888935050429</v>
      </c>
      <c r="F42" s="5" t="s">
        <v>91</v>
      </c>
      <c r="G42" t="str">
        <f t="shared" si="4"/>
        <v>56304.8716</v>
      </c>
      <c r="H42" s="11">
        <f t="shared" si="5"/>
        <v>10132.5</v>
      </c>
      <c r="I42" s="20" t="s">
        <v>222</v>
      </c>
      <c r="J42" s="21" t="s">
        <v>223</v>
      </c>
      <c r="K42" s="20" t="s">
        <v>224</v>
      </c>
      <c r="L42" s="20" t="s">
        <v>225</v>
      </c>
      <c r="M42" s="21" t="s">
        <v>143</v>
      </c>
      <c r="N42" s="21" t="s">
        <v>151</v>
      </c>
      <c r="O42" s="22" t="s">
        <v>152</v>
      </c>
      <c r="P42" s="23" t="s">
        <v>226</v>
      </c>
    </row>
    <row r="43" spans="1:16" ht="12.75" customHeight="1" x14ac:dyDescent="0.2">
      <c r="A43" s="11" t="str">
        <f t="shared" si="0"/>
        <v>IBVS 6125 </v>
      </c>
      <c r="B43" s="5" t="str">
        <f t="shared" si="1"/>
        <v>I</v>
      </c>
      <c r="C43" s="11">
        <f t="shared" si="2"/>
        <v>56357.252999999997</v>
      </c>
      <c r="D43" t="str">
        <f t="shared" si="3"/>
        <v>vis</v>
      </c>
      <c r="E43">
        <f>VLOOKUP(C43,'Active 1'!C$21:E$970,3,FALSE)</f>
        <v>10005.689601908947</v>
      </c>
      <c r="F43" s="5" t="s">
        <v>91</v>
      </c>
      <c r="G43" t="str">
        <f t="shared" si="4"/>
        <v>56357.2530</v>
      </c>
      <c r="H43" s="11">
        <f t="shared" si="5"/>
        <v>10272</v>
      </c>
      <c r="I43" s="20" t="s">
        <v>227</v>
      </c>
      <c r="J43" s="21" t="s">
        <v>228</v>
      </c>
      <c r="K43" s="20" t="s">
        <v>229</v>
      </c>
      <c r="L43" s="20" t="s">
        <v>230</v>
      </c>
      <c r="M43" s="21" t="s">
        <v>143</v>
      </c>
      <c r="N43" s="21" t="s">
        <v>178</v>
      </c>
      <c r="O43" s="22" t="s">
        <v>231</v>
      </c>
      <c r="P43" s="23" t="s">
        <v>232</v>
      </c>
    </row>
    <row r="44" spans="1:16" ht="12.75" customHeight="1" x14ac:dyDescent="0.2">
      <c r="A44" s="11" t="str">
        <f t="shared" si="0"/>
        <v>IBVS 6131 </v>
      </c>
      <c r="B44" s="5" t="str">
        <f t="shared" si="1"/>
        <v>I</v>
      </c>
      <c r="C44" s="11">
        <f t="shared" si="2"/>
        <v>57021.879699999998</v>
      </c>
      <c r="D44" t="str">
        <f t="shared" si="3"/>
        <v>vis</v>
      </c>
      <c r="E44">
        <f>VLOOKUP(C44,'Active 1'!C$21:E$970,3,FALSE)</f>
        <v>11775.705208100291</v>
      </c>
      <c r="F44" s="5" t="s">
        <v>91</v>
      </c>
      <c r="G44" t="str">
        <f t="shared" si="4"/>
        <v>57021.8797</v>
      </c>
      <c r="H44" s="11">
        <f t="shared" si="5"/>
        <v>12042</v>
      </c>
      <c r="I44" s="20" t="s">
        <v>233</v>
      </c>
      <c r="J44" s="21" t="s">
        <v>234</v>
      </c>
      <c r="K44" s="20" t="s">
        <v>235</v>
      </c>
      <c r="L44" s="20" t="s">
        <v>236</v>
      </c>
      <c r="M44" s="21" t="s">
        <v>143</v>
      </c>
      <c r="N44" s="21" t="s">
        <v>151</v>
      </c>
      <c r="O44" s="22" t="s">
        <v>152</v>
      </c>
      <c r="P44" s="23" t="s">
        <v>237</v>
      </c>
    </row>
    <row r="45" spans="1:16" ht="12.75" customHeight="1" x14ac:dyDescent="0.2">
      <c r="A45" s="11" t="str">
        <f t="shared" si="0"/>
        <v>IBVS 5672 </v>
      </c>
      <c r="B45" s="5" t="str">
        <f t="shared" si="1"/>
        <v>I</v>
      </c>
      <c r="C45" s="11">
        <f t="shared" si="2"/>
        <v>53717.911599999999</v>
      </c>
      <c r="D45" t="str">
        <f t="shared" si="3"/>
        <v>vis</v>
      </c>
      <c r="E45" t="e">
        <f>VLOOKUP(C45,'Active 1'!C$21:E$970,3,FALSE)</f>
        <v>#N/A</v>
      </c>
      <c r="F45" s="5" t="s">
        <v>91</v>
      </c>
      <c r="G45" t="str">
        <f t="shared" si="4"/>
        <v>53717.9116</v>
      </c>
      <c r="H45" s="11">
        <f t="shared" si="5"/>
        <v>3243</v>
      </c>
      <c r="I45" s="20" t="s">
        <v>238</v>
      </c>
      <c r="J45" s="21" t="s">
        <v>239</v>
      </c>
      <c r="K45" s="20">
        <v>3243</v>
      </c>
      <c r="L45" s="20" t="s">
        <v>240</v>
      </c>
      <c r="M45" s="21" t="s">
        <v>95</v>
      </c>
      <c r="N45" s="21" t="s">
        <v>96</v>
      </c>
      <c r="O45" s="22" t="s">
        <v>152</v>
      </c>
      <c r="P45" s="23" t="s">
        <v>241</v>
      </c>
    </row>
    <row r="46" spans="1:16" ht="12.75" customHeight="1" x14ac:dyDescent="0.2">
      <c r="A46" s="11" t="str">
        <f t="shared" si="0"/>
        <v>IBVS 6018 </v>
      </c>
      <c r="B46" s="5" t="str">
        <f t="shared" si="1"/>
        <v>II</v>
      </c>
      <c r="C46" s="11">
        <f t="shared" si="2"/>
        <v>55907.974289999998</v>
      </c>
      <c r="D46" t="str">
        <f t="shared" si="3"/>
        <v>vis</v>
      </c>
      <c r="E46" t="e">
        <f>VLOOKUP(C46,'Active 1'!C$21:E$970,3,FALSE)</f>
        <v>#N/A</v>
      </c>
      <c r="F46" s="5" t="s">
        <v>91</v>
      </c>
      <c r="G46" t="str">
        <f t="shared" si="4"/>
        <v>55907.97429</v>
      </c>
      <c r="H46" s="11">
        <f t="shared" si="5"/>
        <v>9075.5</v>
      </c>
      <c r="I46" s="20" t="s">
        <v>242</v>
      </c>
      <c r="J46" s="21" t="s">
        <v>243</v>
      </c>
      <c r="K46" s="20" t="s">
        <v>244</v>
      </c>
      <c r="L46" s="20" t="s">
        <v>245</v>
      </c>
      <c r="M46" s="21" t="s">
        <v>143</v>
      </c>
      <c r="N46" s="21" t="s">
        <v>86</v>
      </c>
      <c r="O46" s="22" t="s">
        <v>152</v>
      </c>
      <c r="P46" s="23" t="s">
        <v>246</v>
      </c>
    </row>
  </sheetData>
  <sheetProtection selectLockedCells="1" selectUnlockedCells="1"/>
  <phoneticPr fontId="18" type="noConversion"/>
  <hyperlinks>
    <hyperlink ref="P11" r:id="rId1" xr:uid="{00000000-0004-0000-0100-000000000000}"/>
    <hyperlink ref="P12" r:id="rId2" xr:uid="{00000000-0004-0000-0100-000001000000}"/>
    <hyperlink ref="P13" r:id="rId3" xr:uid="{00000000-0004-0000-0100-000002000000}"/>
    <hyperlink ref="P14" r:id="rId4" xr:uid="{00000000-0004-0000-0100-000003000000}"/>
    <hyperlink ref="P15" r:id="rId5" xr:uid="{00000000-0004-0000-0100-000004000000}"/>
    <hyperlink ref="P16" r:id="rId6" xr:uid="{00000000-0004-0000-0100-000005000000}"/>
    <hyperlink ref="P17" r:id="rId7" xr:uid="{00000000-0004-0000-0100-000006000000}"/>
    <hyperlink ref="P18" r:id="rId8" xr:uid="{00000000-0004-0000-0100-000007000000}"/>
    <hyperlink ref="P19" r:id="rId9" xr:uid="{00000000-0004-0000-0100-000008000000}"/>
    <hyperlink ref="P20" r:id="rId10" xr:uid="{00000000-0004-0000-0100-000009000000}"/>
    <hyperlink ref="P21" r:id="rId11" xr:uid="{00000000-0004-0000-0100-00000A000000}"/>
    <hyperlink ref="P22" r:id="rId12" xr:uid="{00000000-0004-0000-0100-00000B000000}"/>
    <hyperlink ref="P23" r:id="rId13" xr:uid="{00000000-0004-0000-0100-00000C000000}"/>
    <hyperlink ref="P25" r:id="rId14" xr:uid="{00000000-0004-0000-0100-00000D000000}"/>
    <hyperlink ref="P26" r:id="rId15" xr:uid="{00000000-0004-0000-0100-00000E000000}"/>
    <hyperlink ref="P27" r:id="rId16" xr:uid="{00000000-0004-0000-0100-00000F000000}"/>
    <hyperlink ref="P28" r:id="rId17" xr:uid="{00000000-0004-0000-0100-000010000000}"/>
    <hyperlink ref="P29" r:id="rId18" xr:uid="{00000000-0004-0000-0100-000011000000}"/>
    <hyperlink ref="P30" r:id="rId19" xr:uid="{00000000-0004-0000-0100-000012000000}"/>
    <hyperlink ref="P31" r:id="rId20" xr:uid="{00000000-0004-0000-0100-000013000000}"/>
    <hyperlink ref="P32" r:id="rId21" xr:uid="{00000000-0004-0000-0100-000014000000}"/>
    <hyperlink ref="P33" r:id="rId22" xr:uid="{00000000-0004-0000-0100-000015000000}"/>
    <hyperlink ref="P34" r:id="rId23" xr:uid="{00000000-0004-0000-0100-000016000000}"/>
    <hyperlink ref="P35" r:id="rId24" xr:uid="{00000000-0004-0000-0100-000017000000}"/>
    <hyperlink ref="P36" r:id="rId25" xr:uid="{00000000-0004-0000-0100-000018000000}"/>
    <hyperlink ref="P37" r:id="rId26" xr:uid="{00000000-0004-0000-0100-000019000000}"/>
    <hyperlink ref="P38" r:id="rId27" xr:uid="{00000000-0004-0000-0100-00001A000000}"/>
    <hyperlink ref="P39" r:id="rId28" xr:uid="{00000000-0004-0000-0100-00001B000000}"/>
    <hyperlink ref="P40" r:id="rId29" xr:uid="{00000000-0004-0000-0100-00001C000000}"/>
    <hyperlink ref="P41" r:id="rId30" xr:uid="{00000000-0004-0000-0100-00001D000000}"/>
    <hyperlink ref="P42" r:id="rId31" xr:uid="{00000000-0004-0000-0100-00001E000000}"/>
    <hyperlink ref="P43" r:id="rId32" xr:uid="{00000000-0004-0000-0100-00001F000000}"/>
    <hyperlink ref="P44" r:id="rId33" xr:uid="{00000000-0004-0000-0100-000020000000}"/>
    <hyperlink ref="P45" r:id="rId34" xr:uid="{00000000-0004-0000-0100-000021000000}"/>
    <hyperlink ref="P46" r:id="rId35" xr:uid="{00000000-0004-0000-0100-000022000000}"/>
  </hyperlinks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40"/>
  <sheetViews>
    <sheetView workbookViewId="0">
      <selection activeCell="A11" sqref="A11:B140"/>
    </sheetView>
  </sheetViews>
  <sheetFormatPr defaultRowHeight="12.75" x14ac:dyDescent="0.2"/>
  <cols>
    <col min="5" max="5" width="12.42578125" style="1" customWidth="1"/>
  </cols>
  <sheetData>
    <row r="1" spans="1:6" ht="18" x14ac:dyDescent="0.25">
      <c r="A1" s="24" t="s">
        <v>247</v>
      </c>
    </row>
    <row r="6" spans="1:6" x14ac:dyDescent="0.2">
      <c r="A6" s="1" t="s">
        <v>248</v>
      </c>
      <c r="B6" s="1">
        <v>47892.705000000002</v>
      </c>
    </row>
    <row r="7" spans="1:6" x14ac:dyDescent="0.2">
      <c r="A7" s="1" t="s">
        <v>249</v>
      </c>
      <c r="B7" s="1">
        <v>0.37549399999999999</v>
      </c>
    </row>
    <row r="10" spans="1:6" x14ac:dyDescent="0.2">
      <c r="A10" s="3" t="s">
        <v>250</v>
      </c>
      <c r="B10" s="3" t="s">
        <v>251</v>
      </c>
      <c r="C10" s="3" t="s">
        <v>35</v>
      </c>
      <c r="D10" s="3"/>
      <c r="E10" s="3" t="s">
        <v>252</v>
      </c>
      <c r="F10" s="3" t="s">
        <v>253</v>
      </c>
    </row>
    <row r="11" spans="1:6" x14ac:dyDescent="0.2">
      <c r="A11" s="1">
        <v>47892.882429999998</v>
      </c>
      <c r="B11" s="1">
        <v>10.859500000000001</v>
      </c>
      <c r="C11" s="1">
        <v>4.8000000000000001E-2</v>
      </c>
      <c r="D11" s="1">
        <v>2</v>
      </c>
      <c r="E11" s="1">
        <f>+(A11-B$6)/B$7-INT((A11-B$6)/B$7)</f>
        <v>0.47252419478365326</v>
      </c>
      <c r="F11" s="1">
        <f>-B11</f>
        <v>-10.859500000000001</v>
      </c>
    </row>
    <row r="12" spans="1:6" x14ac:dyDescent="0.2">
      <c r="A12" s="1">
        <v>48800.830610000005</v>
      </c>
      <c r="B12" s="1">
        <v>10.850099999999999</v>
      </c>
      <c r="C12" s="1">
        <v>2.7E-2</v>
      </c>
      <c r="D12" s="1">
        <v>0</v>
      </c>
      <c r="E12" s="1">
        <f t="shared" ref="E12:E75" si="0">+(A12-B$6)/B$7-INT((A12-B$6)/B$7)</f>
        <v>0.48234592297831114</v>
      </c>
      <c r="F12" s="1">
        <f t="shared" ref="F12:F75" si="1">-B12</f>
        <v>-10.850099999999999</v>
      </c>
    </row>
    <row r="13" spans="1:6" x14ac:dyDescent="0.2">
      <c r="A13" s="1">
        <v>48800.652849999999</v>
      </c>
      <c r="B13" s="1">
        <v>10.8421</v>
      </c>
      <c r="C13" s="1">
        <v>3.3000000000000002E-2</v>
      </c>
      <c r="D13" s="1">
        <v>0</v>
      </c>
      <c r="E13" s="1">
        <f t="shared" si="0"/>
        <v>8.9428858964311075E-3</v>
      </c>
      <c r="F13" s="1">
        <f t="shared" si="1"/>
        <v>-10.8421</v>
      </c>
    </row>
    <row r="14" spans="1:6" x14ac:dyDescent="0.2">
      <c r="A14" s="1">
        <v>48800.667170000001</v>
      </c>
      <c r="B14" s="1">
        <v>10.839399999999999</v>
      </c>
      <c r="C14" s="1">
        <v>3.2000000000000001E-2</v>
      </c>
      <c r="D14" s="1">
        <v>0</v>
      </c>
      <c r="E14" s="1">
        <f t="shared" si="0"/>
        <v>4.7079314180336951E-2</v>
      </c>
      <c r="F14" s="1">
        <f t="shared" si="1"/>
        <v>-10.839399999999999</v>
      </c>
    </row>
    <row r="15" spans="1:6" x14ac:dyDescent="0.2">
      <c r="A15" s="1">
        <v>48218.062429999998</v>
      </c>
      <c r="B15" s="1">
        <v>10.807700000000001</v>
      </c>
      <c r="C15" s="1">
        <v>2.5000000000000001E-2</v>
      </c>
      <c r="D15" s="1">
        <v>0</v>
      </c>
      <c r="E15" s="1">
        <f t="shared" si="0"/>
        <v>0.47837249062934006</v>
      </c>
      <c r="F15" s="1">
        <f t="shared" si="1"/>
        <v>-10.807700000000001</v>
      </c>
    </row>
    <row r="16" spans="1:6" x14ac:dyDescent="0.2">
      <c r="A16" s="1">
        <v>48240.989759999997</v>
      </c>
      <c r="B16" s="1">
        <v>10.801299999999999</v>
      </c>
      <c r="C16" s="1">
        <v>2.8000000000000001E-2</v>
      </c>
      <c r="D16" s="1">
        <v>0</v>
      </c>
      <c r="E16" s="1">
        <f t="shared" si="0"/>
        <v>0.53748395445734332</v>
      </c>
      <c r="F16" s="1">
        <f t="shared" si="1"/>
        <v>-10.801299999999999</v>
      </c>
    </row>
    <row r="17" spans="1:6" x14ac:dyDescent="0.2">
      <c r="A17" s="1">
        <v>48587.550470000002</v>
      </c>
      <c r="B17" s="1">
        <v>10.8012</v>
      </c>
      <c r="C17" s="1">
        <v>2.8000000000000001E-2</v>
      </c>
      <c r="D17" s="1">
        <v>0</v>
      </c>
      <c r="E17" s="1">
        <f t="shared" si="0"/>
        <v>0.48354967056798159</v>
      </c>
      <c r="F17" s="1">
        <f t="shared" si="1"/>
        <v>-10.8012</v>
      </c>
    </row>
    <row r="18" spans="1:6" x14ac:dyDescent="0.2">
      <c r="A18" s="1">
        <v>47986.604769999998</v>
      </c>
      <c r="B18" s="1">
        <v>10.7951</v>
      </c>
      <c r="C18" s="1">
        <v>3.4000000000000002E-2</v>
      </c>
      <c r="D18" s="1">
        <v>18</v>
      </c>
      <c r="E18" s="1">
        <f t="shared" si="0"/>
        <v>6.9961171140818124E-2</v>
      </c>
      <c r="F18" s="1">
        <f t="shared" si="1"/>
        <v>-10.7951</v>
      </c>
    </row>
    <row r="19" spans="1:6" x14ac:dyDescent="0.2">
      <c r="A19" s="1">
        <v>48540.79234</v>
      </c>
      <c r="B19" s="1">
        <v>10.7943</v>
      </c>
      <c r="C19" s="1">
        <v>3.3000000000000002E-2</v>
      </c>
      <c r="D19" s="1">
        <v>0</v>
      </c>
      <c r="E19" s="1">
        <f t="shared" si="0"/>
        <v>0.95924302385196825</v>
      </c>
      <c r="F19" s="1">
        <f t="shared" si="1"/>
        <v>-10.7943</v>
      </c>
    </row>
    <row r="20" spans="1:6" x14ac:dyDescent="0.2">
      <c r="A20" s="1">
        <v>48218.07675</v>
      </c>
      <c r="B20" s="1">
        <v>10.7874</v>
      </c>
      <c r="C20" s="1">
        <v>2.5999999999999999E-2</v>
      </c>
      <c r="D20" s="1">
        <v>0</v>
      </c>
      <c r="E20" s="1">
        <f t="shared" si="0"/>
        <v>0.51650891891335959</v>
      </c>
      <c r="F20" s="1">
        <f t="shared" si="1"/>
        <v>-10.7874</v>
      </c>
    </row>
    <row r="21" spans="1:6" x14ac:dyDescent="0.2">
      <c r="A21" s="1">
        <v>47986.590470000003</v>
      </c>
      <c r="B21" s="1">
        <v>10.7798</v>
      </c>
      <c r="C21" s="1">
        <v>2.7E-2</v>
      </c>
      <c r="D21" s="1">
        <v>0</v>
      </c>
      <c r="E21" s="1">
        <f t="shared" si="0"/>
        <v>3.187800604291624E-2</v>
      </c>
      <c r="F21" s="1">
        <f t="shared" si="1"/>
        <v>-10.7798</v>
      </c>
    </row>
    <row r="22" spans="1:6" x14ac:dyDescent="0.2">
      <c r="A22" s="1">
        <v>48621.564270000003</v>
      </c>
      <c r="B22" s="1">
        <v>10.774900000000001</v>
      </c>
      <c r="C22" s="1">
        <v>2.8000000000000001E-2</v>
      </c>
      <c r="D22" s="1">
        <v>0</v>
      </c>
      <c r="E22" s="1">
        <f t="shared" si="0"/>
        <v>6.7686833879861297E-2</v>
      </c>
      <c r="F22" s="1">
        <f t="shared" si="1"/>
        <v>-10.774900000000001</v>
      </c>
    </row>
    <row r="23" spans="1:6" x14ac:dyDescent="0.2">
      <c r="A23" s="1">
        <v>48800.844940000003</v>
      </c>
      <c r="B23" s="1">
        <v>10.770099999999999</v>
      </c>
      <c r="C23" s="1">
        <v>3.2000000000000001E-2</v>
      </c>
      <c r="D23" s="1">
        <v>2</v>
      </c>
      <c r="E23" s="1">
        <f t="shared" si="0"/>
        <v>0.52050898283596325</v>
      </c>
      <c r="F23" s="1">
        <f t="shared" si="1"/>
        <v>-10.770099999999999</v>
      </c>
    </row>
    <row r="24" spans="1:6" x14ac:dyDescent="0.2">
      <c r="A24" s="1">
        <v>47892.89675</v>
      </c>
      <c r="B24" s="1">
        <v>10.7691</v>
      </c>
      <c r="C24" s="1">
        <v>3.6999999999999998E-2</v>
      </c>
      <c r="D24" s="1">
        <v>2</v>
      </c>
      <c r="E24" s="1">
        <f t="shared" si="0"/>
        <v>0.51066062306757865</v>
      </c>
      <c r="F24" s="1">
        <f t="shared" si="1"/>
        <v>-10.7691</v>
      </c>
    </row>
    <row r="25" spans="1:6" x14ac:dyDescent="0.2">
      <c r="A25" s="1">
        <v>47985.093760000003</v>
      </c>
      <c r="B25" s="1">
        <v>10.7683</v>
      </c>
      <c r="C25" s="1">
        <v>3.2000000000000001E-2</v>
      </c>
      <c r="D25" s="1">
        <v>0</v>
      </c>
      <c r="E25" s="1">
        <f t="shared" si="0"/>
        <v>4.5902198175298281E-2</v>
      </c>
      <c r="F25" s="1">
        <f t="shared" si="1"/>
        <v>-10.7683</v>
      </c>
    </row>
    <row r="26" spans="1:6" x14ac:dyDescent="0.2">
      <c r="A26" s="1">
        <v>48587.536160000003</v>
      </c>
      <c r="B26" s="1">
        <v>10.767899999999999</v>
      </c>
      <c r="C26" s="1">
        <v>2.7E-2</v>
      </c>
      <c r="D26" s="1">
        <v>0</v>
      </c>
      <c r="E26" s="1">
        <f t="shared" si="0"/>
        <v>0.44543987387692141</v>
      </c>
      <c r="F26" s="1">
        <f t="shared" si="1"/>
        <v>-10.767899999999999</v>
      </c>
    </row>
    <row r="27" spans="1:6" x14ac:dyDescent="0.2">
      <c r="A27" s="1">
        <v>48075.781539999996</v>
      </c>
      <c r="B27" s="1">
        <v>10.7674</v>
      </c>
      <c r="C27" s="1">
        <v>2.4E-2</v>
      </c>
      <c r="D27" s="1">
        <v>0</v>
      </c>
      <c r="E27" s="1">
        <f t="shared" si="0"/>
        <v>0.56182522222610487</v>
      </c>
      <c r="F27" s="1">
        <f t="shared" si="1"/>
        <v>-10.7674</v>
      </c>
    </row>
    <row r="28" spans="1:6" x14ac:dyDescent="0.2">
      <c r="A28" s="1">
        <v>47985.982600000003</v>
      </c>
      <c r="B28" s="1">
        <v>10.763999999999999</v>
      </c>
      <c r="C28" s="1">
        <v>2.5999999999999999E-2</v>
      </c>
      <c r="D28" s="1">
        <v>0</v>
      </c>
      <c r="E28" s="1">
        <f t="shared" si="0"/>
        <v>0.4130239098394668</v>
      </c>
      <c r="F28" s="1">
        <f t="shared" si="1"/>
        <v>-10.763999999999999</v>
      </c>
    </row>
    <row r="29" spans="1:6" x14ac:dyDescent="0.2">
      <c r="A29" s="1">
        <v>48556.361380000002</v>
      </c>
      <c r="B29" s="1">
        <v>10.7629</v>
      </c>
      <c r="C29" s="1">
        <v>2.7E-2</v>
      </c>
      <c r="D29" s="1">
        <v>0</v>
      </c>
      <c r="E29" s="1">
        <f t="shared" si="0"/>
        <v>0.42206266944435811</v>
      </c>
      <c r="F29" s="1">
        <f t="shared" si="1"/>
        <v>-10.7629</v>
      </c>
    </row>
    <row r="30" spans="1:6" x14ac:dyDescent="0.2">
      <c r="A30" s="1">
        <v>48055.27708</v>
      </c>
      <c r="B30" s="1">
        <v>10.761900000000001</v>
      </c>
      <c r="C30" s="1">
        <v>2.7E-2</v>
      </c>
      <c r="D30" s="1">
        <v>0</v>
      </c>
      <c r="E30" s="1">
        <f t="shared" si="0"/>
        <v>0.95520034940130927</v>
      </c>
      <c r="F30" s="1">
        <f t="shared" si="1"/>
        <v>-10.761900000000001</v>
      </c>
    </row>
    <row r="31" spans="1:6" x14ac:dyDescent="0.2">
      <c r="A31" s="1">
        <v>47986.412709999997</v>
      </c>
      <c r="B31" s="1">
        <v>10.7615</v>
      </c>
      <c r="C31" s="1">
        <v>0.03</v>
      </c>
      <c r="D31" s="1">
        <v>16</v>
      </c>
      <c r="E31" s="1">
        <f t="shared" si="0"/>
        <v>0.55847496896123516</v>
      </c>
      <c r="F31" s="1">
        <f t="shared" si="1"/>
        <v>-10.7615</v>
      </c>
    </row>
    <row r="32" spans="1:6" x14ac:dyDescent="0.2">
      <c r="A32" s="1">
        <v>47983.390650000001</v>
      </c>
      <c r="B32" s="1">
        <v>10.7585</v>
      </c>
      <c r="C32" s="1">
        <v>0.03</v>
      </c>
      <c r="D32" s="1">
        <v>0</v>
      </c>
      <c r="E32" s="1">
        <f t="shared" si="0"/>
        <v>0.51025049667754274</v>
      </c>
      <c r="F32" s="1">
        <f t="shared" si="1"/>
        <v>-10.7585</v>
      </c>
    </row>
    <row r="33" spans="1:6" x14ac:dyDescent="0.2">
      <c r="A33" s="1">
        <v>48372.186379999999</v>
      </c>
      <c r="B33" s="1">
        <v>10.7583</v>
      </c>
      <c r="C33" s="1">
        <v>0.04</v>
      </c>
      <c r="D33" s="1">
        <v>0</v>
      </c>
      <c r="E33" s="1">
        <f t="shared" si="0"/>
        <v>0.93486447186228361</v>
      </c>
      <c r="F33" s="1">
        <f t="shared" si="1"/>
        <v>-10.7583</v>
      </c>
    </row>
    <row r="34" spans="1:6" x14ac:dyDescent="0.2">
      <c r="A34" s="1">
        <v>48541.162239999998</v>
      </c>
      <c r="B34" s="1">
        <v>10.7559</v>
      </c>
      <c r="C34" s="1">
        <v>0.03</v>
      </c>
      <c r="D34" s="1">
        <v>0</v>
      </c>
      <c r="E34" s="1">
        <f t="shared" si="0"/>
        <v>0.94434531576030167</v>
      </c>
      <c r="F34" s="1">
        <f t="shared" si="1"/>
        <v>-10.7559</v>
      </c>
    </row>
    <row r="35" spans="1:6" x14ac:dyDescent="0.2">
      <c r="A35" s="1">
        <v>47985.079460000001</v>
      </c>
      <c r="B35" s="1">
        <v>10.7554</v>
      </c>
      <c r="C35" s="1">
        <v>3.5999999999999997E-2</v>
      </c>
      <c r="D35" s="1">
        <v>0</v>
      </c>
      <c r="E35" s="1">
        <f t="shared" si="0"/>
        <v>7.8190330580412137E-3</v>
      </c>
      <c r="F35" s="1">
        <f t="shared" si="1"/>
        <v>-10.7554</v>
      </c>
    </row>
    <row r="36" spans="1:6" x14ac:dyDescent="0.2">
      <c r="A36" s="1">
        <v>48631.341910000003</v>
      </c>
      <c r="B36" s="1">
        <v>10.750299999999999</v>
      </c>
      <c r="C36" s="1">
        <v>3.5999999999999997E-2</v>
      </c>
      <c r="D36" s="1">
        <v>0</v>
      </c>
      <c r="E36" s="1">
        <f t="shared" si="0"/>
        <v>0.10709092555703137</v>
      </c>
      <c r="F36" s="1">
        <f t="shared" si="1"/>
        <v>-10.750299999999999</v>
      </c>
    </row>
    <row r="37" spans="1:6" x14ac:dyDescent="0.2">
      <c r="A37" s="1">
        <v>48372.200709999997</v>
      </c>
      <c r="B37" s="1">
        <v>10.7464</v>
      </c>
      <c r="C37" s="1">
        <v>4.7E-2</v>
      </c>
      <c r="D37" s="1">
        <v>0</v>
      </c>
      <c r="E37" s="1">
        <f t="shared" si="0"/>
        <v>0.97302753171993572</v>
      </c>
      <c r="F37" s="1">
        <f t="shared" si="1"/>
        <v>-10.7464</v>
      </c>
    </row>
    <row r="38" spans="1:6" x14ac:dyDescent="0.2">
      <c r="A38" s="1">
        <v>47983.938280000002</v>
      </c>
      <c r="B38" s="1">
        <v>10.7438</v>
      </c>
      <c r="C38" s="1">
        <v>2.8000000000000001E-2</v>
      </c>
      <c r="D38" s="1">
        <v>0</v>
      </c>
      <c r="E38" s="1">
        <f t="shared" si="0"/>
        <v>0.96867593090803439</v>
      </c>
      <c r="F38" s="1">
        <f t="shared" si="1"/>
        <v>-10.7438</v>
      </c>
    </row>
    <row r="39" spans="1:6" x14ac:dyDescent="0.2">
      <c r="A39" s="1">
        <v>47985.627079999998</v>
      </c>
      <c r="B39" s="1">
        <v>10.737399999999999</v>
      </c>
      <c r="C39" s="1">
        <v>2.8000000000000001E-2</v>
      </c>
      <c r="D39" s="1">
        <v>0</v>
      </c>
      <c r="E39" s="1">
        <f t="shared" si="0"/>
        <v>0.46621783569548825</v>
      </c>
      <c r="F39" s="1">
        <f t="shared" si="1"/>
        <v>-10.737399999999999</v>
      </c>
    </row>
    <row r="40" spans="1:6" x14ac:dyDescent="0.2">
      <c r="A40" s="1">
        <v>48540.806649999999</v>
      </c>
      <c r="B40" s="1">
        <v>10.735200000000001</v>
      </c>
      <c r="C40" s="1">
        <v>3.5000000000000003E-2</v>
      </c>
      <c r="D40" s="1">
        <v>0</v>
      </c>
      <c r="E40" s="1">
        <f t="shared" si="0"/>
        <v>0.99735282054280106</v>
      </c>
      <c r="F40" s="1">
        <f t="shared" si="1"/>
        <v>-10.735200000000001</v>
      </c>
    </row>
    <row r="41" spans="1:6" x14ac:dyDescent="0.2">
      <c r="A41" s="1">
        <v>48556.613769999996</v>
      </c>
      <c r="B41" s="1">
        <v>10.734299999999999</v>
      </c>
      <c r="C41" s="1">
        <v>3.5000000000000003E-2</v>
      </c>
      <c r="D41" s="1">
        <v>0</v>
      </c>
      <c r="E41" s="1">
        <f t="shared" si="0"/>
        <v>9.4217217837240241E-2</v>
      </c>
      <c r="F41" s="1">
        <f t="shared" si="1"/>
        <v>-10.734299999999999</v>
      </c>
    </row>
    <row r="42" spans="1:6" x14ac:dyDescent="0.2">
      <c r="A42" s="1">
        <v>47984.293830000002</v>
      </c>
      <c r="B42" s="1">
        <v>10.725899999999999</v>
      </c>
      <c r="C42" s="1">
        <v>2.9000000000000001E-2</v>
      </c>
      <c r="D42" s="1">
        <v>0</v>
      </c>
      <c r="E42" s="1">
        <f t="shared" si="0"/>
        <v>0.91556189979226588</v>
      </c>
      <c r="F42" s="1">
        <f t="shared" si="1"/>
        <v>-10.725899999999999</v>
      </c>
    </row>
    <row r="43" spans="1:6" x14ac:dyDescent="0.2">
      <c r="A43" s="1">
        <v>47985.612739999997</v>
      </c>
      <c r="B43" s="1">
        <v>10.7224</v>
      </c>
      <c r="C43" s="1">
        <v>2.5000000000000001E-2</v>
      </c>
      <c r="D43" s="1">
        <v>0</v>
      </c>
      <c r="E43" s="1">
        <f t="shared" si="0"/>
        <v>0.42802814424493363</v>
      </c>
      <c r="F43" s="1">
        <f t="shared" si="1"/>
        <v>-10.7224</v>
      </c>
    </row>
    <row r="44" spans="1:6" x14ac:dyDescent="0.2">
      <c r="A44" s="1">
        <v>48731.905419999996</v>
      </c>
      <c r="B44" s="1">
        <v>10.722300000000001</v>
      </c>
      <c r="C44" s="1">
        <v>2.8000000000000001E-2</v>
      </c>
      <c r="D44" s="1">
        <v>0</v>
      </c>
      <c r="E44" s="1">
        <f t="shared" si="0"/>
        <v>0.92364724867456971</v>
      </c>
      <c r="F44" s="1">
        <f t="shared" si="1"/>
        <v>-10.722300000000001</v>
      </c>
    </row>
    <row r="45" spans="1:6" x14ac:dyDescent="0.2">
      <c r="A45" s="1">
        <v>48934.770969999998</v>
      </c>
      <c r="B45" s="1">
        <v>10.722099999999999</v>
      </c>
      <c r="C45" s="1">
        <v>3.5000000000000003E-2</v>
      </c>
      <c r="D45" s="1">
        <v>0</v>
      </c>
      <c r="E45" s="1">
        <f t="shared" si="0"/>
        <v>0.18674066695075453</v>
      </c>
      <c r="F45" s="1">
        <f t="shared" si="1"/>
        <v>-10.722099999999999</v>
      </c>
    </row>
    <row r="46" spans="1:6" x14ac:dyDescent="0.2">
      <c r="A46" s="1">
        <v>48766.63985</v>
      </c>
      <c r="B46" s="1">
        <v>10.7195</v>
      </c>
      <c r="C46" s="1">
        <v>2.7E-2</v>
      </c>
      <c r="D46" s="1">
        <v>0</v>
      </c>
      <c r="E46" s="1">
        <f t="shared" si="0"/>
        <v>0.42693624930825536</v>
      </c>
      <c r="F46" s="1">
        <f t="shared" si="1"/>
        <v>-10.7195</v>
      </c>
    </row>
    <row r="47" spans="1:6" x14ac:dyDescent="0.2">
      <c r="A47" s="1">
        <v>48241.004079999999</v>
      </c>
      <c r="B47" s="1">
        <v>10.719099999999999</v>
      </c>
      <c r="C47" s="1">
        <v>3.5999999999999997E-2</v>
      </c>
      <c r="D47" s="1">
        <v>1</v>
      </c>
      <c r="E47" s="1">
        <f t="shared" si="0"/>
        <v>0.57562038274124916</v>
      </c>
      <c r="F47" s="1">
        <f t="shared" si="1"/>
        <v>-10.719099999999999</v>
      </c>
    </row>
    <row r="48" spans="1:6" x14ac:dyDescent="0.2">
      <c r="A48" s="1">
        <v>48540.970150000001</v>
      </c>
      <c r="B48" s="1">
        <v>10.7171</v>
      </c>
      <c r="C48" s="1">
        <v>4.8000000000000001E-2</v>
      </c>
      <c r="D48" s="1">
        <v>26</v>
      </c>
      <c r="E48" s="1">
        <f t="shared" si="0"/>
        <v>0.43277921884055104</v>
      </c>
      <c r="F48" s="1">
        <f t="shared" si="1"/>
        <v>-10.7171</v>
      </c>
    </row>
    <row r="49" spans="1:6" x14ac:dyDescent="0.2">
      <c r="A49" s="1">
        <v>48731.994330000001</v>
      </c>
      <c r="B49" s="1">
        <v>10.715299999999999</v>
      </c>
      <c r="C49" s="1">
        <v>2.5000000000000001E-2</v>
      </c>
      <c r="D49" s="1">
        <v>0</v>
      </c>
      <c r="E49" s="1">
        <f t="shared" si="0"/>
        <v>0.16042866197494732</v>
      </c>
      <c r="F49" s="1">
        <f t="shared" si="1"/>
        <v>-10.715299999999999</v>
      </c>
    </row>
    <row r="50" spans="1:6" x14ac:dyDescent="0.2">
      <c r="A50" s="1">
        <v>48421.424429999999</v>
      </c>
      <c r="B50" s="1">
        <v>10.711600000000001</v>
      </c>
      <c r="C50" s="1">
        <v>0.03</v>
      </c>
      <c r="D50" s="1">
        <v>0</v>
      </c>
      <c r="E50" s="1">
        <f t="shared" si="0"/>
        <v>6.3590896252435414E-2</v>
      </c>
      <c r="F50" s="1">
        <f t="shared" si="1"/>
        <v>-10.711600000000001</v>
      </c>
    </row>
    <row r="51" spans="1:6" x14ac:dyDescent="0.2">
      <c r="A51" s="1">
        <v>48556.524870000001</v>
      </c>
      <c r="B51" s="1">
        <v>10.705299999999999</v>
      </c>
      <c r="C51" s="1">
        <v>3.1E-2</v>
      </c>
      <c r="D51" s="1">
        <v>0</v>
      </c>
      <c r="E51" s="1">
        <f t="shared" si="0"/>
        <v>0.85746243614903506</v>
      </c>
      <c r="F51" s="1">
        <f t="shared" si="1"/>
        <v>-10.705299999999999</v>
      </c>
    </row>
    <row r="52" spans="1:6" x14ac:dyDescent="0.2">
      <c r="A52" s="1">
        <v>47983.404970000003</v>
      </c>
      <c r="B52" s="1">
        <v>10.705</v>
      </c>
      <c r="C52" s="1">
        <v>2.5000000000000001E-2</v>
      </c>
      <c r="D52" s="1">
        <v>0</v>
      </c>
      <c r="E52" s="1">
        <f t="shared" si="0"/>
        <v>0.54838692496147701</v>
      </c>
      <c r="F52" s="1">
        <f t="shared" si="1"/>
        <v>-10.705</v>
      </c>
    </row>
    <row r="53" spans="1:6" x14ac:dyDescent="0.2">
      <c r="A53" s="1">
        <v>48621.578580000001</v>
      </c>
      <c r="B53" s="1">
        <v>10.7027</v>
      </c>
      <c r="C53" s="1">
        <v>3.2000000000000001E-2</v>
      </c>
      <c r="D53" s="1">
        <v>0</v>
      </c>
      <c r="E53" s="1">
        <f t="shared" si="0"/>
        <v>0.10579663057069411</v>
      </c>
      <c r="F53" s="1">
        <f t="shared" si="1"/>
        <v>-10.7027</v>
      </c>
    </row>
    <row r="54" spans="1:6" x14ac:dyDescent="0.2">
      <c r="A54" s="1">
        <v>47984.27951</v>
      </c>
      <c r="B54" s="1">
        <v>10.7019</v>
      </c>
      <c r="C54" s="1">
        <v>3.4000000000000002E-2</v>
      </c>
      <c r="D54" s="1">
        <v>0</v>
      </c>
      <c r="E54" s="1">
        <f t="shared" si="0"/>
        <v>0.87742547150836003</v>
      </c>
      <c r="F54" s="1">
        <f t="shared" si="1"/>
        <v>-10.7019</v>
      </c>
    </row>
    <row r="55" spans="1:6" x14ac:dyDescent="0.2">
      <c r="A55" s="1">
        <v>48731.98</v>
      </c>
      <c r="B55" s="1">
        <v>10.7013</v>
      </c>
      <c r="C55" s="1">
        <v>3.4000000000000002E-2</v>
      </c>
      <c r="D55" s="1">
        <v>0</v>
      </c>
      <c r="E55" s="1">
        <f t="shared" si="0"/>
        <v>0.1222656021172952</v>
      </c>
      <c r="F55" s="1">
        <f t="shared" si="1"/>
        <v>-10.7013</v>
      </c>
    </row>
    <row r="56" spans="1:6" x14ac:dyDescent="0.2">
      <c r="A56" s="1">
        <v>48556.347089999996</v>
      </c>
      <c r="B56" s="1">
        <v>10.699299999999999</v>
      </c>
      <c r="C56" s="1">
        <v>2.9000000000000001E-2</v>
      </c>
      <c r="D56" s="1">
        <v>0</v>
      </c>
      <c r="E56" s="1">
        <f t="shared" si="0"/>
        <v>0.38400613590079047</v>
      </c>
      <c r="F56" s="1">
        <f t="shared" si="1"/>
        <v>-10.699299999999999</v>
      </c>
    </row>
    <row r="57" spans="1:6" x14ac:dyDescent="0.2">
      <c r="A57" s="1">
        <v>48055.262770000001</v>
      </c>
      <c r="B57" s="1">
        <v>10.6953</v>
      </c>
      <c r="C57" s="1">
        <v>2.8000000000000001E-2</v>
      </c>
      <c r="D57" s="1">
        <v>0</v>
      </c>
      <c r="E57" s="1">
        <f t="shared" si="0"/>
        <v>0.91709055271041962</v>
      </c>
      <c r="F57" s="1">
        <f t="shared" si="1"/>
        <v>-10.6953</v>
      </c>
    </row>
    <row r="58" spans="1:6" x14ac:dyDescent="0.2">
      <c r="A58" s="1">
        <v>48075.603770000002</v>
      </c>
      <c r="B58" s="1">
        <v>10.6929</v>
      </c>
      <c r="C58" s="1">
        <v>2.7E-2</v>
      </c>
      <c r="D58" s="1">
        <v>0</v>
      </c>
      <c r="E58" s="1">
        <f t="shared" si="0"/>
        <v>8.8395553590146392E-2</v>
      </c>
      <c r="F58" s="1">
        <f t="shared" si="1"/>
        <v>-10.6929</v>
      </c>
    </row>
    <row r="59" spans="1:6" x14ac:dyDescent="0.2">
      <c r="A59" s="1">
        <v>48631.253020000004</v>
      </c>
      <c r="B59" s="1">
        <v>10.6912</v>
      </c>
      <c r="C59" s="1">
        <v>4.7E-2</v>
      </c>
      <c r="D59" s="1">
        <v>2</v>
      </c>
      <c r="E59" s="1">
        <f t="shared" si="0"/>
        <v>0.87036277544257246</v>
      </c>
      <c r="F59" s="1">
        <f t="shared" si="1"/>
        <v>-10.6912</v>
      </c>
    </row>
    <row r="60" spans="1:6" x14ac:dyDescent="0.2">
      <c r="A60" s="1">
        <v>48621.489679999999</v>
      </c>
      <c r="B60" s="1">
        <v>10.6907</v>
      </c>
      <c r="C60" s="1">
        <v>0.03</v>
      </c>
      <c r="D60" s="1">
        <v>0</v>
      </c>
      <c r="E60" s="1">
        <f t="shared" si="0"/>
        <v>0.86904184886316216</v>
      </c>
      <c r="F60" s="1">
        <f t="shared" si="1"/>
        <v>-10.6907</v>
      </c>
    </row>
    <row r="61" spans="1:6" x14ac:dyDescent="0.2">
      <c r="A61" s="1">
        <v>48800.578300000001</v>
      </c>
      <c r="B61" s="1">
        <v>10.6883</v>
      </c>
      <c r="C61" s="1">
        <v>3.1E-2</v>
      </c>
      <c r="D61" s="1">
        <v>0</v>
      </c>
      <c r="E61" s="1">
        <f t="shared" si="0"/>
        <v>0.81040442723269734</v>
      </c>
      <c r="F61" s="1">
        <f t="shared" si="1"/>
        <v>-10.6883</v>
      </c>
    </row>
    <row r="62" spans="1:6" x14ac:dyDescent="0.2">
      <c r="A62" s="1">
        <v>47984.546139999999</v>
      </c>
      <c r="B62" s="1">
        <v>10.686199999999999</v>
      </c>
      <c r="C62" s="1">
        <v>2.5000000000000001E-2</v>
      </c>
      <c r="D62" s="1">
        <v>0</v>
      </c>
      <c r="E62" s="1">
        <f t="shared" si="0"/>
        <v>0.58750339551846764</v>
      </c>
      <c r="F62" s="1">
        <f t="shared" si="1"/>
        <v>-10.686199999999999</v>
      </c>
    </row>
    <row r="63" spans="1:6" x14ac:dyDescent="0.2">
      <c r="A63" s="1">
        <v>47986.427009999999</v>
      </c>
      <c r="B63" s="1">
        <v>10.684100000000001</v>
      </c>
      <c r="C63" s="1">
        <v>2.8000000000000001E-2</v>
      </c>
      <c r="D63" s="1">
        <v>0</v>
      </c>
      <c r="E63" s="1">
        <f t="shared" si="0"/>
        <v>0.59655813407852065</v>
      </c>
      <c r="F63" s="1">
        <f t="shared" si="1"/>
        <v>-10.684100000000001</v>
      </c>
    </row>
    <row r="64" spans="1:6" x14ac:dyDescent="0.2">
      <c r="A64" s="1">
        <v>48631.267350000002</v>
      </c>
      <c r="B64" s="1">
        <v>10.683299999999999</v>
      </c>
      <c r="C64" s="1">
        <v>3.6999999999999998E-2</v>
      </c>
      <c r="D64" s="1">
        <v>0</v>
      </c>
      <c r="E64" s="1">
        <f t="shared" si="0"/>
        <v>0.9085258352999972</v>
      </c>
      <c r="F64" s="1">
        <f t="shared" si="1"/>
        <v>-10.683299999999999</v>
      </c>
    </row>
    <row r="65" spans="1:6" x14ac:dyDescent="0.2">
      <c r="A65" s="1">
        <v>47986.05717</v>
      </c>
      <c r="B65" s="1">
        <v>10.681800000000001</v>
      </c>
      <c r="C65" s="1">
        <v>3.3000000000000002E-2</v>
      </c>
      <c r="D65" s="1">
        <v>2</v>
      </c>
      <c r="E65" s="1">
        <f t="shared" si="0"/>
        <v>0.61161563166999144</v>
      </c>
      <c r="F65" s="1">
        <f t="shared" si="1"/>
        <v>-10.681800000000001</v>
      </c>
    </row>
    <row r="66" spans="1:6" x14ac:dyDescent="0.2">
      <c r="A66" s="1">
        <v>47984.827109999998</v>
      </c>
      <c r="B66" s="1">
        <v>10.6798</v>
      </c>
      <c r="C66" s="1">
        <v>2.9000000000000001E-2</v>
      </c>
      <c r="D66" s="1">
        <v>0</v>
      </c>
      <c r="E66" s="1">
        <f t="shared" si="0"/>
        <v>0.33577101097915829</v>
      </c>
      <c r="F66" s="1">
        <f t="shared" si="1"/>
        <v>-10.6798</v>
      </c>
    </row>
    <row r="67" spans="1:6" x14ac:dyDescent="0.2">
      <c r="A67" s="1">
        <v>48026.032449999999</v>
      </c>
      <c r="B67" s="1">
        <v>10.678800000000001</v>
      </c>
      <c r="C67" s="1">
        <v>3.5000000000000003E-2</v>
      </c>
      <c r="D67" s="1">
        <v>0</v>
      </c>
      <c r="E67" s="1">
        <f t="shared" si="0"/>
        <v>7.2118329446141161E-2</v>
      </c>
      <c r="F67" s="1">
        <f t="shared" si="1"/>
        <v>-10.678800000000001</v>
      </c>
    </row>
    <row r="68" spans="1:6" x14ac:dyDescent="0.2">
      <c r="A68" s="1">
        <v>48075.618069999997</v>
      </c>
      <c r="B68" s="1">
        <v>10.6768</v>
      </c>
      <c r="C68" s="1">
        <v>3.1E-2</v>
      </c>
      <c r="D68" s="1">
        <v>0</v>
      </c>
      <c r="E68" s="1">
        <f t="shared" si="0"/>
        <v>0.1264787186880767</v>
      </c>
      <c r="F68" s="1">
        <f t="shared" si="1"/>
        <v>-10.6768</v>
      </c>
    </row>
    <row r="69" spans="1:6" x14ac:dyDescent="0.2">
      <c r="A69" s="1">
        <v>47984.368390000003</v>
      </c>
      <c r="B69" s="1">
        <v>10.6752</v>
      </c>
      <c r="C69" s="1">
        <v>2.9000000000000001E-2</v>
      </c>
      <c r="D69" s="1">
        <v>0</v>
      </c>
      <c r="E69" s="1">
        <f t="shared" si="0"/>
        <v>0.11412699004918636</v>
      </c>
      <c r="F69" s="1">
        <f t="shared" si="1"/>
        <v>-10.6752</v>
      </c>
    </row>
    <row r="70" spans="1:6" x14ac:dyDescent="0.2">
      <c r="A70" s="1">
        <v>48541.147899999996</v>
      </c>
      <c r="B70" s="1">
        <v>10.6746</v>
      </c>
      <c r="C70" s="1">
        <v>3.5999999999999997E-2</v>
      </c>
      <c r="D70" s="1">
        <v>1</v>
      </c>
      <c r="E70" s="1">
        <f t="shared" si="0"/>
        <v>0.9061556243098039</v>
      </c>
      <c r="F70" s="1">
        <f t="shared" si="1"/>
        <v>-10.6746</v>
      </c>
    </row>
    <row r="71" spans="1:6" x14ac:dyDescent="0.2">
      <c r="A71" s="1">
        <v>48766.625529999998</v>
      </c>
      <c r="B71" s="1">
        <v>10.6732</v>
      </c>
      <c r="C71" s="1">
        <v>2.9000000000000001E-2</v>
      </c>
      <c r="D71" s="1">
        <v>0</v>
      </c>
      <c r="E71" s="1">
        <f t="shared" si="0"/>
        <v>0.38879982102434951</v>
      </c>
      <c r="F71" s="1">
        <f t="shared" si="1"/>
        <v>-10.6732</v>
      </c>
    </row>
    <row r="72" spans="1:6" x14ac:dyDescent="0.2">
      <c r="A72" s="1">
        <v>48540.984420000001</v>
      </c>
      <c r="B72" s="1">
        <v>10.670400000000001</v>
      </c>
      <c r="C72" s="1">
        <v>3.1E-2</v>
      </c>
      <c r="D72" s="1">
        <v>26</v>
      </c>
      <c r="E72" s="1">
        <f t="shared" si="0"/>
        <v>0.47078248919797261</v>
      </c>
      <c r="F72" s="1">
        <f t="shared" si="1"/>
        <v>-10.670400000000001</v>
      </c>
    </row>
    <row r="73" spans="1:6" x14ac:dyDescent="0.2">
      <c r="A73" s="1">
        <v>47985.968260000001</v>
      </c>
      <c r="B73" s="1">
        <v>10.669499999999999</v>
      </c>
      <c r="C73" s="1">
        <v>2.7E-2</v>
      </c>
      <c r="D73" s="1">
        <v>0</v>
      </c>
      <c r="E73" s="1">
        <f t="shared" si="0"/>
        <v>0.37483421838888376</v>
      </c>
      <c r="F73" s="1">
        <f t="shared" si="1"/>
        <v>-10.669499999999999</v>
      </c>
    </row>
    <row r="74" spans="1:6" x14ac:dyDescent="0.2">
      <c r="A74" s="1">
        <v>47984.560460000001</v>
      </c>
      <c r="B74" s="1">
        <v>10.6678</v>
      </c>
      <c r="C74" s="1">
        <v>2.7E-2</v>
      </c>
      <c r="D74" s="1">
        <v>0</v>
      </c>
      <c r="E74" s="1">
        <f t="shared" si="0"/>
        <v>0.62563982380240191</v>
      </c>
      <c r="F74" s="1">
        <f t="shared" si="1"/>
        <v>-10.6678</v>
      </c>
    </row>
    <row r="75" spans="1:6" x14ac:dyDescent="0.2">
      <c r="A75" s="1">
        <v>48556.435969999999</v>
      </c>
      <c r="B75" s="1">
        <v>10.665900000000001</v>
      </c>
      <c r="C75" s="1">
        <v>2.9000000000000001E-2</v>
      </c>
      <c r="D75" s="1">
        <v>0</v>
      </c>
      <c r="E75" s="1">
        <f t="shared" si="0"/>
        <v>0.62070765444150311</v>
      </c>
      <c r="F75" s="1">
        <f t="shared" si="1"/>
        <v>-10.665900000000001</v>
      </c>
    </row>
    <row r="76" spans="1:6" x14ac:dyDescent="0.2">
      <c r="A76" s="1">
        <v>47986.50159</v>
      </c>
      <c r="B76" s="1">
        <v>10.665800000000001</v>
      </c>
      <c r="C76" s="1">
        <v>3.2000000000000001E-2</v>
      </c>
      <c r="D76" s="1">
        <v>2</v>
      </c>
      <c r="E76" s="1">
        <f t="shared" ref="E76:E139" si="2">+(A76-B$6)/B$7-INT((A76-B$6)/B$7)</f>
        <v>0.79517648750208991</v>
      </c>
      <c r="F76" s="1">
        <f t="shared" ref="F76:F139" si="3">-B76</f>
        <v>-10.665800000000001</v>
      </c>
    </row>
    <row r="77" spans="1:6" x14ac:dyDescent="0.2">
      <c r="A77" s="1">
        <v>48372.275240000003</v>
      </c>
      <c r="B77" s="1">
        <v>10.665699999999999</v>
      </c>
      <c r="C77" s="1">
        <v>4.9000000000000002E-2</v>
      </c>
      <c r="D77" s="1">
        <v>0</v>
      </c>
      <c r="E77" s="1">
        <f t="shared" si="2"/>
        <v>0.17151272723640432</v>
      </c>
      <c r="F77" s="1">
        <f t="shared" si="3"/>
        <v>-10.665699999999999</v>
      </c>
    </row>
    <row r="78" spans="1:6" x14ac:dyDescent="0.2">
      <c r="A78" s="1">
        <v>48075.692649999997</v>
      </c>
      <c r="B78" s="1">
        <v>10.6607</v>
      </c>
      <c r="C78" s="1">
        <v>3.2000000000000001E-2</v>
      </c>
      <c r="D78" s="1">
        <v>0</v>
      </c>
      <c r="E78" s="1">
        <f t="shared" si="2"/>
        <v>0.32509707211164596</v>
      </c>
      <c r="F78" s="1">
        <f t="shared" si="3"/>
        <v>-10.6607</v>
      </c>
    </row>
    <row r="79" spans="1:6" x14ac:dyDescent="0.2">
      <c r="A79" s="1">
        <v>48731.891100000001</v>
      </c>
      <c r="B79" s="1">
        <v>10.6591</v>
      </c>
      <c r="C79" s="1">
        <v>2.7E-2</v>
      </c>
      <c r="D79" s="1">
        <v>0</v>
      </c>
      <c r="E79" s="1">
        <f t="shared" si="2"/>
        <v>0.88551082040976326</v>
      </c>
      <c r="F79" s="1">
        <f t="shared" si="3"/>
        <v>-10.6591</v>
      </c>
    </row>
    <row r="80" spans="1:6" x14ac:dyDescent="0.2">
      <c r="A80" s="1">
        <v>47984.723920000004</v>
      </c>
      <c r="B80" s="1">
        <v>10.659000000000001</v>
      </c>
      <c r="C80" s="1">
        <v>3.1E-2</v>
      </c>
      <c r="D80" s="1">
        <v>18</v>
      </c>
      <c r="E80" s="1">
        <f t="shared" si="2"/>
        <v>6.0959695766797495E-2</v>
      </c>
      <c r="F80" s="1">
        <f t="shared" si="3"/>
        <v>-10.659000000000001</v>
      </c>
    </row>
    <row r="81" spans="1:6" x14ac:dyDescent="0.2">
      <c r="A81" s="1">
        <v>48075.795839999999</v>
      </c>
      <c r="B81" s="1">
        <v>10.6585</v>
      </c>
      <c r="C81" s="1">
        <v>2.5999999999999999E-2</v>
      </c>
      <c r="D81" s="1">
        <v>0</v>
      </c>
      <c r="E81" s="1">
        <f t="shared" si="2"/>
        <v>0.59990838734336194</v>
      </c>
      <c r="F81" s="1">
        <f t="shared" si="3"/>
        <v>-10.6585</v>
      </c>
    </row>
    <row r="82" spans="1:6" x14ac:dyDescent="0.2">
      <c r="A82" s="1">
        <v>48055.351649999997</v>
      </c>
      <c r="B82" s="1">
        <v>10.6576</v>
      </c>
      <c r="C82" s="1">
        <v>2.5000000000000001E-2</v>
      </c>
      <c r="D82" s="1">
        <v>0</v>
      </c>
      <c r="E82" s="1">
        <f t="shared" si="2"/>
        <v>0.15379207123186234</v>
      </c>
      <c r="F82" s="1">
        <f t="shared" si="3"/>
        <v>-10.6576</v>
      </c>
    </row>
    <row r="83" spans="1:6" x14ac:dyDescent="0.2">
      <c r="A83" s="1">
        <v>48193.802029999999</v>
      </c>
      <c r="B83" s="1">
        <v>10.6576</v>
      </c>
      <c r="C83" s="1">
        <v>3.2000000000000001E-2</v>
      </c>
      <c r="D83" s="1">
        <v>0</v>
      </c>
      <c r="E83" s="1">
        <f t="shared" si="2"/>
        <v>0.86908445939798185</v>
      </c>
      <c r="F83" s="1">
        <f t="shared" si="3"/>
        <v>-10.6576</v>
      </c>
    </row>
    <row r="84" spans="1:6" x14ac:dyDescent="0.2">
      <c r="A84" s="1">
        <v>48631.356249999997</v>
      </c>
      <c r="B84" s="1">
        <v>10.657500000000001</v>
      </c>
      <c r="C84" s="1">
        <v>4.9000000000000002E-2</v>
      </c>
      <c r="D84" s="1">
        <v>0</v>
      </c>
      <c r="E84" s="1">
        <f t="shared" si="2"/>
        <v>0.14528061698820238</v>
      </c>
      <c r="F84" s="1">
        <f t="shared" si="3"/>
        <v>-10.657500000000001</v>
      </c>
    </row>
    <row r="85" spans="1:6" x14ac:dyDescent="0.2">
      <c r="A85" s="1">
        <v>48240.91519</v>
      </c>
      <c r="B85" s="1">
        <v>10.6557</v>
      </c>
      <c r="C85" s="1">
        <v>2.3E-2</v>
      </c>
      <c r="D85" s="1">
        <v>0</v>
      </c>
      <c r="E85" s="1">
        <f t="shared" si="2"/>
        <v>0.33889223262679025</v>
      </c>
      <c r="F85" s="1">
        <f t="shared" si="3"/>
        <v>-10.6557</v>
      </c>
    </row>
    <row r="86" spans="1:6" x14ac:dyDescent="0.2">
      <c r="A86" s="1">
        <v>48621.47539</v>
      </c>
      <c r="B86" s="1">
        <v>10.6531</v>
      </c>
      <c r="C86" s="1">
        <v>2.5000000000000001E-2</v>
      </c>
      <c r="D86" s="1">
        <v>0</v>
      </c>
      <c r="E86" s="1">
        <f t="shared" si="2"/>
        <v>0.83098531533892128</v>
      </c>
      <c r="F86" s="1">
        <f t="shared" si="3"/>
        <v>-10.6531</v>
      </c>
    </row>
    <row r="87" spans="1:6" x14ac:dyDescent="0.2">
      <c r="A87" s="1">
        <v>47986.14604</v>
      </c>
      <c r="B87" s="1">
        <v>10.6508</v>
      </c>
      <c r="C87" s="1">
        <v>2.5999999999999999E-2</v>
      </c>
      <c r="D87" s="1">
        <v>0</v>
      </c>
      <c r="E87" s="1">
        <f t="shared" si="2"/>
        <v>0.84829051861783</v>
      </c>
      <c r="F87" s="1">
        <f t="shared" si="3"/>
        <v>-10.6508</v>
      </c>
    </row>
    <row r="88" spans="1:6" x14ac:dyDescent="0.2">
      <c r="A88" s="1">
        <v>48720.159769999998</v>
      </c>
      <c r="B88" s="1">
        <v>10.6508</v>
      </c>
      <c r="C88" s="1">
        <v>2.8000000000000001E-2</v>
      </c>
      <c r="D88" s="1">
        <v>0</v>
      </c>
      <c r="E88" s="1">
        <f t="shared" si="2"/>
        <v>0.64312079552973955</v>
      </c>
      <c r="F88" s="1">
        <f t="shared" si="3"/>
        <v>-10.6508</v>
      </c>
    </row>
    <row r="89" spans="1:6" x14ac:dyDescent="0.2">
      <c r="A89" s="1">
        <v>48631.164120000001</v>
      </c>
      <c r="B89" s="1">
        <v>10.650600000000001</v>
      </c>
      <c r="C89" s="1">
        <v>3.4000000000000002E-2</v>
      </c>
      <c r="D89" s="1">
        <v>34</v>
      </c>
      <c r="E89" s="1">
        <f t="shared" si="2"/>
        <v>0.63360799373504051</v>
      </c>
      <c r="F89" s="1">
        <f t="shared" si="3"/>
        <v>-10.650600000000001</v>
      </c>
    </row>
    <row r="90" spans="1:6" x14ac:dyDescent="0.2">
      <c r="A90" s="1">
        <v>48720.440770000001</v>
      </c>
      <c r="B90" s="1">
        <v>10.6456</v>
      </c>
      <c r="C90" s="1">
        <v>1.9E-2</v>
      </c>
      <c r="D90" s="1">
        <v>0</v>
      </c>
      <c r="E90" s="1">
        <f t="shared" si="2"/>
        <v>0.39146830575009517</v>
      </c>
      <c r="F90" s="1">
        <f t="shared" si="3"/>
        <v>-10.6456</v>
      </c>
    </row>
    <row r="91" spans="1:6" x14ac:dyDescent="0.2">
      <c r="A91" s="1">
        <v>48766.55096</v>
      </c>
      <c r="B91" s="1">
        <v>10.6455</v>
      </c>
      <c r="C91" s="1">
        <v>3.2000000000000001E-2</v>
      </c>
      <c r="D91" s="1">
        <v>0</v>
      </c>
      <c r="E91" s="1">
        <f t="shared" si="2"/>
        <v>0.19020809919402382</v>
      </c>
      <c r="F91" s="1">
        <f t="shared" si="3"/>
        <v>-10.6455</v>
      </c>
    </row>
    <row r="92" spans="1:6" x14ac:dyDescent="0.2">
      <c r="A92" s="1">
        <v>47986.515890000002</v>
      </c>
      <c r="B92" s="1">
        <v>10.6404</v>
      </c>
      <c r="C92" s="1">
        <v>2.8000000000000001E-2</v>
      </c>
      <c r="D92" s="1">
        <v>0</v>
      </c>
      <c r="E92" s="1">
        <f t="shared" si="2"/>
        <v>0.8332596526193754</v>
      </c>
      <c r="F92" s="1">
        <f t="shared" si="3"/>
        <v>-10.6404</v>
      </c>
    </row>
    <row r="93" spans="1:6" x14ac:dyDescent="0.2">
      <c r="A93" s="1">
        <v>48766.536650000002</v>
      </c>
      <c r="B93" s="1">
        <v>10.6393</v>
      </c>
      <c r="C93" s="1">
        <v>4.9000000000000002E-2</v>
      </c>
      <c r="D93" s="1">
        <v>0</v>
      </c>
      <c r="E93" s="1">
        <f t="shared" si="2"/>
        <v>0.15209830250296363</v>
      </c>
      <c r="F93" s="1">
        <f t="shared" si="3"/>
        <v>-10.6393</v>
      </c>
    </row>
    <row r="94" spans="1:6" x14ac:dyDescent="0.2">
      <c r="A94" s="1">
        <v>48800.563979999999</v>
      </c>
      <c r="B94" s="1">
        <v>10.6358</v>
      </c>
      <c r="C94" s="1">
        <v>2.7E-2</v>
      </c>
      <c r="D94" s="1">
        <v>0</v>
      </c>
      <c r="E94" s="1">
        <f t="shared" si="2"/>
        <v>0.7722679989487915</v>
      </c>
      <c r="F94" s="1">
        <f t="shared" si="3"/>
        <v>-10.6358</v>
      </c>
    </row>
    <row r="95" spans="1:6" x14ac:dyDescent="0.2">
      <c r="A95" s="1">
        <v>48075.70695</v>
      </c>
      <c r="B95" s="1">
        <v>10.6357</v>
      </c>
      <c r="C95" s="1">
        <v>3.4000000000000002E-2</v>
      </c>
      <c r="D95" s="1">
        <v>0</v>
      </c>
      <c r="E95" s="1">
        <f t="shared" si="2"/>
        <v>0.36318023722890302</v>
      </c>
      <c r="F95" s="1">
        <f t="shared" si="3"/>
        <v>-10.6357</v>
      </c>
    </row>
    <row r="96" spans="1:6" x14ac:dyDescent="0.2">
      <c r="A96" s="1">
        <v>47986.338149999996</v>
      </c>
      <c r="B96" s="1">
        <v>10.6335</v>
      </c>
      <c r="C96" s="1">
        <v>2.5999999999999999E-2</v>
      </c>
      <c r="D96" s="1">
        <v>0</v>
      </c>
      <c r="E96" s="1">
        <f t="shared" si="2"/>
        <v>0.3599098787043431</v>
      </c>
      <c r="F96" s="1">
        <f t="shared" si="3"/>
        <v>-10.6335</v>
      </c>
    </row>
    <row r="97" spans="1:6" x14ac:dyDescent="0.2">
      <c r="A97" s="1">
        <v>48800.741730000002</v>
      </c>
      <c r="B97" s="1">
        <v>10.6332</v>
      </c>
      <c r="C97" s="1">
        <v>2.8000000000000001E-2</v>
      </c>
      <c r="D97" s="1">
        <v>0</v>
      </c>
      <c r="E97" s="1">
        <f t="shared" si="2"/>
        <v>0.24564440443737112</v>
      </c>
      <c r="F97" s="1">
        <f t="shared" si="3"/>
        <v>-10.6332</v>
      </c>
    </row>
    <row r="98" spans="1:6" x14ac:dyDescent="0.2">
      <c r="A98" s="1">
        <v>47985.523880000001</v>
      </c>
      <c r="B98" s="1">
        <v>10.631399999999999</v>
      </c>
      <c r="C98" s="1">
        <v>2.9000000000000001E-2</v>
      </c>
      <c r="D98" s="1">
        <v>0</v>
      </c>
      <c r="E98" s="1">
        <f t="shared" si="2"/>
        <v>0.19137988889011126</v>
      </c>
      <c r="F98" s="1">
        <f t="shared" si="3"/>
        <v>-10.631399999999999</v>
      </c>
    </row>
    <row r="99" spans="1:6" x14ac:dyDescent="0.2">
      <c r="A99" s="1">
        <v>48026.135679999999</v>
      </c>
      <c r="B99" s="1">
        <v>10.6295</v>
      </c>
      <c r="C99" s="1">
        <v>2.5999999999999999E-2</v>
      </c>
      <c r="D99" s="1">
        <v>0</v>
      </c>
      <c r="E99" s="1">
        <f t="shared" si="2"/>
        <v>0.34703617101115469</v>
      </c>
      <c r="F99" s="1">
        <f t="shared" si="3"/>
        <v>-10.6295</v>
      </c>
    </row>
    <row r="100" spans="1:6" x14ac:dyDescent="0.2">
      <c r="A100" s="1">
        <v>48193.713149999996</v>
      </c>
      <c r="B100" s="1">
        <v>10.626300000000001</v>
      </c>
      <c r="C100" s="1">
        <v>0.03</v>
      </c>
      <c r="D100" s="1">
        <v>0</v>
      </c>
      <c r="E100" s="1">
        <f t="shared" si="2"/>
        <v>0.63238294085715552</v>
      </c>
      <c r="F100" s="1">
        <f t="shared" si="3"/>
        <v>-10.626300000000001</v>
      </c>
    </row>
    <row r="101" spans="1:6" x14ac:dyDescent="0.2">
      <c r="A101" s="1">
        <v>47986.323830000001</v>
      </c>
      <c r="B101" s="1">
        <v>10.6234</v>
      </c>
      <c r="C101" s="1">
        <v>0.04</v>
      </c>
      <c r="D101" s="1">
        <v>0</v>
      </c>
      <c r="E101" s="1">
        <f t="shared" si="2"/>
        <v>0.32177345043979244</v>
      </c>
      <c r="F101" s="1">
        <f t="shared" si="3"/>
        <v>-10.6234</v>
      </c>
    </row>
    <row r="102" spans="1:6" x14ac:dyDescent="0.2">
      <c r="A102" s="1">
        <v>48075.870410000003</v>
      </c>
      <c r="B102" s="1">
        <v>10.6227</v>
      </c>
      <c r="C102" s="1">
        <v>2.4E-2</v>
      </c>
      <c r="D102" s="1">
        <v>1</v>
      </c>
      <c r="E102" s="1">
        <f t="shared" si="2"/>
        <v>0.79850010919329861</v>
      </c>
      <c r="F102" s="1">
        <f t="shared" si="3"/>
        <v>-10.6227</v>
      </c>
    </row>
    <row r="103" spans="1:6" x14ac:dyDescent="0.2">
      <c r="A103" s="1">
        <v>48720.351880000002</v>
      </c>
      <c r="B103" s="1">
        <v>10.6189</v>
      </c>
      <c r="C103" s="1">
        <v>2.5000000000000001E-2</v>
      </c>
      <c r="D103" s="1">
        <v>0</v>
      </c>
      <c r="E103" s="1">
        <f t="shared" si="2"/>
        <v>0.15474015563586363</v>
      </c>
      <c r="F103" s="1">
        <f t="shared" si="3"/>
        <v>-10.6189</v>
      </c>
    </row>
    <row r="104" spans="1:6" x14ac:dyDescent="0.2">
      <c r="A104" s="1">
        <v>47984.738239999999</v>
      </c>
      <c r="B104" s="1">
        <v>10.6165</v>
      </c>
      <c r="C104" s="1">
        <v>3.5000000000000003E-2</v>
      </c>
      <c r="D104" s="1">
        <v>2</v>
      </c>
      <c r="E104" s="1">
        <f t="shared" si="2"/>
        <v>9.9096124031348154E-2</v>
      </c>
      <c r="F104" s="1">
        <f t="shared" si="3"/>
        <v>-10.6165</v>
      </c>
    </row>
    <row r="105" spans="1:6" x14ac:dyDescent="0.2">
      <c r="A105" s="1">
        <v>47985.538180000003</v>
      </c>
      <c r="B105" s="1">
        <v>10.616400000000001</v>
      </c>
      <c r="C105" s="1">
        <v>2.5999999999999999E-2</v>
      </c>
      <c r="D105" s="1">
        <v>0</v>
      </c>
      <c r="E105" s="1">
        <f t="shared" si="2"/>
        <v>0.22946305400739675</v>
      </c>
      <c r="F105" s="1">
        <f t="shared" si="3"/>
        <v>-10.616400000000001</v>
      </c>
    </row>
    <row r="106" spans="1:6" x14ac:dyDescent="0.2">
      <c r="A106" s="1">
        <v>48720.17409</v>
      </c>
      <c r="B106" s="1">
        <v>10.616099999999999</v>
      </c>
      <c r="C106" s="1">
        <v>2.5999999999999999E-2</v>
      </c>
      <c r="D106" s="1">
        <v>0</v>
      </c>
      <c r="E106" s="1">
        <f t="shared" si="2"/>
        <v>0.6812572238136454</v>
      </c>
      <c r="F106" s="1">
        <f t="shared" si="3"/>
        <v>-10.616099999999999</v>
      </c>
    </row>
    <row r="107" spans="1:6" x14ac:dyDescent="0.2">
      <c r="A107" s="1">
        <v>48800.756049999996</v>
      </c>
      <c r="B107" s="1">
        <v>10.614800000000001</v>
      </c>
      <c r="C107" s="1">
        <v>3.2000000000000001E-2</v>
      </c>
      <c r="D107" s="1">
        <v>0</v>
      </c>
      <c r="E107" s="1">
        <f t="shared" si="2"/>
        <v>0.28378083270217758</v>
      </c>
      <c r="F107" s="1">
        <f t="shared" si="3"/>
        <v>-10.614800000000001</v>
      </c>
    </row>
    <row r="108" spans="1:6" x14ac:dyDescent="0.2">
      <c r="A108" s="1">
        <v>48218.165650000003</v>
      </c>
      <c r="B108" s="1">
        <v>10.614100000000001</v>
      </c>
      <c r="C108" s="1">
        <v>0.03</v>
      </c>
      <c r="D108" s="1">
        <v>0</v>
      </c>
      <c r="E108" s="1">
        <f t="shared" si="2"/>
        <v>0.75326370062077785</v>
      </c>
      <c r="F108" s="1">
        <f t="shared" si="3"/>
        <v>-10.614100000000001</v>
      </c>
    </row>
    <row r="109" spans="1:6" x14ac:dyDescent="0.2">
      <c r="A109" s="1">
        <v>48026.121330000002</v>
      </c>
      <c r="B109" s="1">
        <v>10.613</v>
      </c>
      <c r="C109" s="1">
        <v>2.7E-2</v>
      </c>
      <c r="D109" s="1">
        <v>0</v>
      </c>
      <c r="E109" s="1">
        <f t="shared" si="2"/>
        <v>0.30881984798696749</v>
      </c>
      <c r="F109" s="1">
        <f t="shared" si="3"/>
        <v>-10.613</v>
      </c>
    </row>
    <row r="110" spans="1:6" x14ac:dyDescent="0.2">
      <c r="A110" s="1">
        <v>48720.426439999996</v>
      </c>
      <c r="B110" s="1">
        <v>10.613</v>
      </c>
      <c r="C110" s="1">
        <v>3.2000000000000001E-2</v>
      </c>
      <c r="D110" s="1">
        <v>0</v>
      </c>
      <c r="E110" s="1">
        <f t="shared" si="2"/>
        <v>0.35330524587334367</v>
      </c>
      <c r="F110" s="1">
        <f t="shared" si="3"/>
        <v>-10.613</v>
      </c>
    </row>
    <row r="111" spans="1:6" x14ac:dyDescent="0.2">
      <c r="A111" s="1">
        <v>47984.190640000001</v>
      </c>
      <c r="B111" s="1">
        <v>10.612</v>
      </c>
      <c r="C111" s="1">
        <v>3.1E-2</v>
      </c>
      <c r="D111" s="1">
        <v>2</v>
      </c>
      <c r="E111" s="1">
        <f t="shared" si="2"/>
        <v>0.64075058456052147</v>
      </c>
      <c r="F111" s="1">
        <f t="shared" si="3"/>
        <v>-10.612</v>
      </c>
    </row>
    <row r="112" spans="1:6" x14ac:dyDescent="0.2">
      <c r="A112" s="1">
        <v>48421.513310000002</v>
      </c>
      <c r="B112" s="1">
        <v>10.6119</v>
      </c>
      <c r="C112" s="1">
        <v>2.7E-2</v>
      </c>
      <c r="D112" s="1">
        <v>0</v>
      </c>
      <c r="E112" s="1">
        <f t="shared" si="2"/>
        <v>0.30029241479314805</v>
      </c>
      <c r="F112" s="1">
        <f t="shared" si="3"/>
        <v>-10.6119</v>
      </c>
    </row>
    <row r="113" spans="1:6" x14ac:dyDescent="0.2">
      <c r="A113" s="1">
        <v>48026.046820000003</v>
      </c>
      <c r="B113" s="1">
        <v>10.6112</v>
      </c>
      <c r="C113" s="1">
        <v>2.4E-2</v>
      </c>
      <c r="D113" s="1">
        <v>0</v>
      </c>
      <c r="E113" s="1">
        <f t="shared" si="2"/>
        <v>0.11038791565636075</v>
      </c>
      <c r="F113" s="1">
        <f t="shared" si="3"/>
        <v>-10.6112</v>
      </c>
    </row>
    <row r="114" spans="1:6" x14ac:dyDescent="0.2">
      <c r="A114" s="1">
        <v>47984.204939999996</v>
      </c>
      <c r="B114" s="1">
        <v>10.6097</v>
      </c>
      <c r="C114" s="1">
        <v>2.9000000000000001E-2</v>
      </c>
      <c r="D114" s="1">
        <v>0</v>
      </c>
      <c r="E114" s="1">
        <f t="shared" si="2"/>
        <v>0.67883374965842336</v>
      </c>
      <c r="F114" s="1">
        <f t="shared" si="3"/>
        <v>-10.6097</v>
      </c>
    </row>
    <row r="115" spans="1:6" x14ac:dyDescent="0.2">
      <c r="A115" s="1">
        <v>48421.49901</v>
      </c>
      <c r="B115" s="1">
        <v>10.6092</v>
      </c>
      <c r="C115" s="1">
        <v>0.03</v>
      </c>
      <c r="D115" s="1">
        <v>0</v>
      </c>
      <c r="E115" s="1">
        <f t="shared" si="2"/>
        <v>0.26220924967583414</v>
      </c>
      <c r="F115" s="1">
        <f t="shared" si="3"/>
        <v>-10.6092</v>
      </c>
    </row>
    <row r="116" spans="1:6" x14ac:dyDescent="0.2">
      <c r="A116" s="1">
        <v>47984.635040000001</v>
      </c>
      <c r="B116" s="1">
        <v>10.6088</v>
      </c>
      <c r="C116" s="1">
        <v>3.4000000000000002E-2</v>
      </c>
      <c r="D116" s="1">
        <v>2</v>
      </c>
      <c r="E116" s="1">
        <f t="shared" si="2"/>
        <v>0.82425817722594275</v>
      </c>
      <c r="F116" s="1">
        <f t="shared" si="3"/>
        <v>-10.6088</v>
      </c>
    </row>
    <row r="117" spans="1:6" x14ac:dyDescent="0.2">
      <c r="A117" s="1">
        <v>47984.812810000003</v>
      </c>
      <c r="B117" s="1">
        <v>10.6058</v>
      </c>
      <c r="C117" s="1">
        <v>2.5999999999999999E-2</v>
      </c>
      <c r="D117" s="1">
        <v>0</v>
      </c>
      <c r="E117" s="1">
        <f t="shared" si="2"/>
        <v>0.29768784588125641</v>
      </c>
      <c r="F117" s="1">
        <f t="shared" si="3"/>
        <v>-10.6058</v>
      </c>
    </row>
    <row r="118" spans="1:6" x14ac:dyDescent="0.2">
      <c r="A118" s="1">
        <v>47983.493869999998</v>
      </c>
      <c r="B118" s="1">
        <v>10.604799999999999</v>
      </c>
      <c r="C118" s="1">
        <v>2.5000000000000001E-2</v>
      </c>
      <c r="D118" s="1">
        <v>0</v>
      </c>
      <c r="E118" s="1">
        <f t="shared" si="2"/>
        <v>0.78514170664959693</v>
      </c>
      <c r="F118" s="1">
        <f t="shared" si="3"/>
        <v>-10.604799999999999</v>
      </c>
    </row>
    <row r="119" spans="1:6" x14ac:dyDescent="0.2">
      <c r="A119" s="1">
        <v>48540.881219999996</v>
      </c>
      <c r="B119" s="1">
        <v>10.603999999999999</v>
      </c>
      <c r="C119" s="1">
        <v>2.4E-2</v>
      </c>
      <c r="D119" s="1">
        <v>0</v>
      </c>
      <c r="E119" s="1">
        <f t="shared" si="2"/>
        <v>0.19594454237335412</v>
      </c>
      <c r="F119" s="1">
        <f t="shared" si="3"/>
        <v>-10.603999999999999</v>
      </c>
    </row>
    <row r="120" spans="1:6" x14ac:dyDescent="0.2">
      <c r="A120" s="1">
        <v>47984.382689999999</v>
      </c>
      <c r="B120" s="1">
        <v>10.6038</v>
      </c>
      <c r="C120" s="1">
        <v>2.5999999999999999E-2</v>
      </c>
      <c r="D120" s="1">
        <v>0</v>
      </c>
      <c r="E120" s="1">
        <f t="shared" si="2"/>
        <v>0.15221015514708824</v>
      </c>
      <c r="F120" s="1">
        <f t="shared" si="3"/>
        <v>-10.6038</v>
      </c>
    </row>
    <row r="121" spans="1:6" x14ac:dyDescent="0.2">
      <c r="A121" s="1">
        <v>48556.628080000002</v>
      </c>
      <c r="B121" s="1">
        <v>10.6022</v>
      </c>
      <c r="C121" s="1">
        <v>2.5999999999999999E-2</v>
      </c>
      <c r="D121" s="1">
        <v>0</v>
      </c>
      <c r="E121" s="1">
        <f t="shared" si="2"/>
        <v>0.13232701454739981</v>
      </c>
      <c r="F121" s="1">
        <f t="shared" si="3"/>
        <v>-10.6022</v>
      </c>
    </row>
    <row r="122" spans="1:6" x14ac:dyDescent="0.2">
      <c r="A122" s="1">
        <v>48055.173880000002</v>
      </c>
      <c r="B122" s="1">
        <v>10.598699999999999</v>
      </c>
      <c r="C122" s="1">
        <v>2.5999999999999999E-2</v>
      </c>
      <c r="D122" s="1">
        <v>0</v>
      </c>
      <c r="E122" s="1">
        <f t="shared" si="2"/>
        <v>0.68036240259590386</v>
      </c>
      <c r="F122" s="1">
        <f t="shared" si="3"/>
        <v>-10.598699999999999</v>
      </c>
    </row>
    <row r="123" spans="1:6" x14ac:dyDescent="0.2">
      <c r="A123" s="1">
        <v>48372.28959</v>
      </c>
      <c r="B123" s="1">
        <v>10.5954</v>
      </c>
      <c r="C123" s="1">
        <v>3.3000000000000002E-2</v>
      </c>
      <c r="D123" s="1">
        <v>0</v>
      </c>
      <c r="E123" s="1">
        <f t="shared" si="2"/>
        <v>0.20972905026064836</v>
      </c>
      <c r="F123" s="1">
        <f t="shared" si="3"/>
        <v>-10.5954</v>
      </c>
    </row>
    <row r="124" spans="1:6" x14ac:dyDescent="0.2">
      <c r="A124" s="1">
        <v>48556.450290000001</v>
      </c>
      <c r="B124" s="1">
        <v>10.5915</v>
      </c>
      <c r="C124" s="1">
        <v>0.03</v>
      </c>
      <c r="D124" s="1">
        <v>0</v>
      </c>
      <c r="E124" s="1">
        <f t="shared" si="2"/>
        <v>0.65884408272563633</v>
      </c>
      <c r="F124" s="1">
        <f t="shared" si="3"/>
        <v>-10.5915</v>
      </c>
    </row>
    <row r="125" spans="1:6" x14ac:dyDescent="0.2">
      <c r="A125" s="1">
        <v>48393.348579999998</v>
      </c>
      <c r="B125" s="1">
        <v>10.5905</v>
      </c>
      <c r="C125" s="1">
        <v>0.03</v>
      </c>
      <c r="D125" s="1">
        <v>0</v>
      </c>
      <c r="E125" s="1">
        <f t="shared" si="2"/>
        <v>0.29315515027224137</v>
      </c>
      <c r="F125" s="1">
        <f t="shared" si="3"/>
        <v>-10.5905</v>
      </c>
    </row>
    <row r="126" spans="1:6" x14ac:dyDescent="0.2">
      <c r="A126" s="1">
        <v>47986.071479999999</v>
      </c>
      <c r="B126" s="1">
        <v>10.5885</v>
      </c>
      <c r="C126" s="1">
        <v>2.8000000000000001E-2</v>
      </c>
      <c r="D126" s="1">
        <v>0</v>
      </c>
      <c r="E126" s="1">
        <f t="shared" si="2"/>
        <v>0.64972542836090952</v>
      </c>
      <c r="F126" s="1">
        <f t="shared" si="3"/>
        <v>-10.5885</v>
      </c>
    </row>
    <row r="127" spans="1:6" x14ac:dyDescent="0.2">
      <c r="A127" s="1">
        <v>48055.365969999999</v>
      </c>
      <c r="B127" s="1">
        <v>10.586499999999999</v>
      </c>
      <c r="C127" s="1">
        <v>2.5999999999999999E-2</v>
      </c>
      <c r="D127" s="1">
        <v>0</v>
      </c>
      <c r="E127" s="1">
        <f t="shared" si="2"/>
        <v>0.19192849951576818</v>
      </c>
      <c r="F127" s="1">
        <f t="shared" si="3"/>
        <v>-10.586499999999999</v>
      </c>
    </row>
    <row r="128" spans="1:6" x14ac:dyDescent="0.2">
      <c r="A128" s="1">
        <v>47983.83509</v>
      </c>
      <c r="B128" s="1">
        <v>10.5854</v>
      </c>
      <c r="C128" s="1">
        <v>2.7E-2</v>
      </c>
      <c r="D128" s="1">
        <v>0</v>
      </c>
      <c r="E128" s="1">
        <f t="shared" si="2"/>
        <v>0.69386461567626156</v>
      </c>
      <c r="F128" s="1">
        <f t="shared" si="3"/>
        <v>-10.5854</v>
      </c>
    </row>
    <row r="129" spans="1:6" x14ac:dyDescent="0.2">
      <c r="A129" s="1">
        <v>48934.785309999999</v>
      </c>
      <c r="B129" s="1">
        <v>10.5852</v>
      </c>
      <c r="C129" s="1">
        <v>2.7E-2</v>
      </c>
      <c r="D129" s="1">
        <v>0</v>
      </c>
      <c r="E129" s="1">
        <f t="shared" si="2"/>
        <v>0.22493035840125231</v>
      </c>
      <c r="F129" s="1">
        <f t="shared" si="3"/>
        <v>-10.5852</v>
      </c>
    </row>
    <row r="130" spans="1:6" x14ac:dyDescent="0.2">
      <c r="A130" s="1">
        <v>47985.715969999997</v>
      </c>
      <c r="B130" s="1">
        <v>10.5848</v>
      </c>
      <c r="C130" s="1">
        <v>2.4E-2</v>
      </c>
      <c r="D130" s="1">
        <v>0</v>
      </c>
      <c r="E130" s="1">
        <f t="shared" si="2"/>
        <v>0.70294598580994716</v>
      </c>
      <c r="F130" s="1">
        <f t="shared" si="3"/>
        <v>-10.5848</v>
      </c>
    </row>
    <row r="131" spans="1:6" x14ac:dyDescent="0.2">
      <c r="A131" s="1">
        <v>48055.188199999997</v>
      </c>
      <c r="B131" s="1">
        <v>10.578799999999999</v>
      </c>
      <c r="C131" s="1">
        <v>2.7E-2</v>
      </c>
      <c r="D131" s="1">
        <v>0</v>
      </c>
      <c r="E131" s="1">
        <f t="shared" si="2"/>
        <v>0.71849883086048294</v>
      </c>
      <c r="F131" s="1">
        <f t="shared" si="3"/>
        <v>-10.578799999999999</v>
      </c>
    </row>
    <row r="132" spans="1:6" x14ac:dyDescent="0.2">
      <c r="A132" s="1">
        <v>47983.47956</v>
      </c>
      <c r="B132" s="1">
        <v>10.5748</v>
      </c>
      <c r="C132" s="1">
        <v>2.4E-2</v>
      </c>
      <c r="D132" s="1">
        <v>0</v>
      </c>
      <c r="E132" s="1">
        <f t="shared" si="2"/>
        <v>0.74703190995867885</v>
      </c>
      <c r="F132" s="1">
        <f t="shared" si="3"/>
        <v>-10.5748</v>
      </c>
    </row>
    <row r="133" spans="1:6" x14ac:dyDescent="0.2">
      <c r="A133" s="1">
        <v>48240.900860000002</v>
      </c>
      <c r="B133" s="1">
        <v>10.570399999999999</v>
      </c>
      <c r="C133" s="1">
        <v>2.9000000000000001E-2</v>
      </c>
      <c r="D133" s="1">
        <v>0</v>
      </c>
      <c r="E133" s="1">
        <f t="shared" si="2"/>
        <v>0.30072917276925182</v>
      </c>
      <c r="F133" s="1">
        <f t="shared" si="3"/>
        <v>-10.570399999999999</v>
      </c>
    </row>
    <row r="134" spans="1:6" x14ac:dyDescent="0.2">
      <c r="A134" s="1">
        <v>47985.701629999996</v>
      </c>
      <c r="B134" s="1">
        <v>10.5677</v>
      </c>
      <c r="C134" s="1">
        <v>3.2000000000000001E-2</v>
      </c>
      <c r="D134" s="1">
        <v>0</v>
      </c>
      <c r="E134" s="1">
        <f t="shared" si="2"/>
        <v>0.66475629435939254</v>
      </c>
      <c r="F134" s="1">
        <f t="shared" si="3"/>
        <v>-10.5677</v>
      </c>
    </row>
    <row r="135" spans="1:6" x14ac:dyDescent="0.2">
      <c r="A135" s="1">
        <v>47985.16835</v>
      </c>
      <c r="B135" s="1">
        <v>10.565300000000001</v>
      </c>
      <c r="C135" s="1">
        <v>2.9000000000000001E-2</v>
      </c>
      <c r="D135" s="1">
        <v>0</v>
      </c>
      <c r="E135" s="1">
        <f t="shared" si="2"/>
        <v>0.24454718317250013</v>
      </c>
      <c r="F135" s="1">
        <f t="shared" si="3"/>
        <v>-10.565300000000001</v>
      </c>
    </row>
    <row r="136" spans="1:6" x14ac:dyDescent="0.2">
      <c r="A136" s="1">
        <v>47983.849390000003</v>
      </c>
      <c r="B136" s="1">
        <v>10.5547</v>
      </c>
      <c r="C136" s="1">
        <v>2.7E-2</v>
      </c>
      <c r="D136" s="1">
        <v>0</v>
      </c>
      <c r="E136" s="1">
        <f t="shared" si="2"/>
        <v>0.73194778079354705</v>
      </c>
      <c r="F136" s="1">
        <f t="shared" si="3"/>
        <v>-10.5547</v>
      </c>
    </row>
    <row r="137" spans="1:6" x14ac:dyDescent="0.2">
      <c r="A137" s="1">
        <v>48218.151330000001</v>
      </c>
      <c r="B137" s="1">
        <v>10.552</v>
      </c>
      <c r="C137" s="1">
        <v>0.03</v>
      </c>
      <c r="D137" s="1">
        <v>0</v>
      </c>
      <c r="E137" s="1">
        <f t="shared" si="2"/>
        <v>0.71512727233687201</v>
      </c>
      <c r="F137" s="1">
        <f t="shared" si="3"/>
        <v>-10.552</v>
      </c>
    </row>
    <row r="138" spans="1:6" x14ac:dyDescent="0.2">
      <c r="A138" s="1">
        <v>48393.33423</v>
      </c>
      <c r="B138" s="1">
        <v>10.5413</v>
      </c>
      <c r="C138" s="1">
        <v>2.7E-2</v>
      </c>
      <c r="D138" s="1">
        <v>0</v>
      </c>
      <c r="E138" s="1">
        <f t="shared" si="2"/>
        <v>0.25493882724799732</v>
      </c>
      <c r="F138" s="1">
        <f t="shared" si="3"/>
        <v>-10.5413</v>
      </c>
    </row>
    <row r="139" spans="1:6" x14ac:dyDescent="0.2">
      <c r="A139" s="1">
        <v>48540.895539999998</v>
      </c>
      <c r="B139" s="1">
        <v>10.536</v>
      </c>
      <c r="C139" s="1">
        <v>3.6999999999999998E-2</v>
      </c>
      <c r="D139" s="1">
        <v>0</v>
      </c>
      <c r="E139" s="1">
        <f t="shared" si="2"/>
        <v>0.23408097065725997</v>
      </c>
      <c r="F139" s="1">
        <f t="shared" si="3"/>
        <v>-10.536</v>
      </c>
    </row>
    <row r="140" spans="1:6" x14ac:dyDescent="0.2">
      <c r="A140" s="1">
        <v>48631.178449999999</v>
      </c>
      <c r="B140" s="1">
        <v>10.521699999999999</v>
      </c>
      <c r="C140" s="1">
        <v>3.5999999999999997E-2</v>
      </c>
      <c r="D140" s="1">
        <v>0</v>
      </c>
      <c r="E140" s="1">
        <f>+(A140-B$6)/B$7-INT((A140-B$6)/B$7)</f>
        <v>0.67177105359269262</v>
      </c>
      <c r="F140" s="1">
        <f>-B140</f>
        <v>-10.521699999999999</v>
      </c>
    </row>
  </sheetData>
  <sheetProtection selectLockedCells="1" selectUnlockedCells="1"/>
  <phoneticPr fontId="18" type="noConversion"/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Active 1</vt:lpstr>
      <vt:lpstr>Graphs 1</vt:lpstr>
      <vt:lpstr>BAV</vt:lpstr>
      <vt:lpstr>B</vt:lpstr>
      <vt:lpstr>'Active 1'!solver_adj</vt:lpstr>
      <vt:lpstr>'Active 1'!solver_opt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dcterms:created xsi:type="dcterms:W3CDTF">2022-04-03T01:40:20Z</dcterms:created>
  <dcterms:modified xsi:type="dcterms:W3CDTF">2025-01-10T03:59:18Z</dcterms:modified>
</cp:coreProperties>
</file>