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2968AB3-EED1-42C6-85E3-BF448D7130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54" i="1" l="1"/>
  <c r="F154" i="1" s="1"/>
  <c r="G154" i="1" s="1"/>
  <c r="K154" i="1" s="1"/>
  <c r="Q154" i="1"/>
  <c r="E55" i="1"/>
  <c r="F55" i="1" s="1"/>
  <c r="G55" i="1" s="1"/>
  <c r="L55" i="1" s="1"/>
  <c r="Q55" i="1"/>
  <c r="E56" i="1"/>
  <c r="F56" i="1"/>
  <c r="G56" i="1" s="1"/>
  <c r="L56" i="1" s="1"/>
  <c r="Q56" i="1"/>
  <c r="E57" i="1"/>
  <c r="F57" i="1" s="1"/>
  <c r="G57" i="1" s="1"/>
  <c r="L57" i="1" s="1"/>
  <c r="Q57" i="1"/>
  <c r="E58" i="1"/>
  <c r="F58" i="1" s="1"/>
  <c r="G58" i="1" s="1"/>
  <c r="L58" i="1" s="1"/>
  <c r="Q58" i="1"/>
  <c r="E59" i="1"/>
  <c r="F59" i="1" s="1"/>
  <c r="G59" i="1" s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L63" i="1" s="1"/>
  <c r="Q63" i="1"/>
  <c r="E64" i="1"/>
  <c r="F64" i="1"/>
  <c r="G64" i="1" s="1"/>
  <c r="L64" i="1" s="1"/>
  <c r="Q64" i="1"/>
  <c r="E65" i="1"/>
  <c r="F65" i="1" s="1"/>
  <c r="G65" i="1" s="1"/>
  <c r="L65" i="1" s="1"/>
  <c r="Q65" i="1"/>
  <c r="E66" i="1"/>
  <c r="F66" i="1" s="1"/>
  <c r="G66" i="1" s="1"/>
  <c r="L66" i="1" s="1"/>
  <c r="Q66" i="1"/>
  <c r="E67" i="1"/>
  <c r="F67" i="1" s="1"/>
  <c r="G67" i="1" s="1"/>
  <c r="L67" i="1" s="1"/>
  <c r="Q67" i="1"/>
  <c r="E71" i="1"/>
  <c r="F71" i="1" s="1"/>
  <c r="G71" i="1" s="1"/>
  <c r="L71" i="1" s="1"/>
  <c r="Q71" i="1"/>
  <c r="E72" i="1"/>
  <c r="F72" i="1" s="1"/>
  <c r="G72" i="1" s="1"/>
  <c r="L72" i="1" s="1"/>
  <c r="Q72" i="1"/>
  <c r="E73" i="1"/>
  <c r="F73" i="1" s="1"/>
  <c r="G73" i="1" s="1"/>
  <c r="L73" i="1" s="1"/>
  <c r="Q73" i="1"/>
  <c r="E74" i="1"/>
  <c r="F74" i="1" s="1"/>
  <c r="G74" i="1" s="1"/>
  <c r="L74" i="1" s="1"/>
  <c r="Q74" i="1"/>
  <c r="E75" i="1"/>
  <c r="F75" i="1"/>
  <c r="G75" i="1" s="1"/>
  <c r="L75" i="1" s="1"/>
  <c r="Q75" i="1"/>
  <c r="E76" i="1"/>
  <c r="F76" i="1" s="1"/>
  <c r="G76" i="1" s="1"/>
  <c r="L76" i="1" s="1"/>
  <c r="Q76" i="1"/>
  <c r="E77" i="1"/>
  <c r="F77" i="1" s="1"/>
  <c r="G77" i="1" s="1"/>
  <c r="L77" i="1" s="1"/>
  <c r="Q77" i="1"/>
  <c r="E78" i="1"/>
  <c r="F78" i="1" s="1"/>
  <c r="G78" i="1" s="1"/>
  <c r="L78" i="1" s="1"/>
  <c r="Q78" i="1"/>
  <c r="E79" i="1"/>
  <c r="F79" i="1" s="1"/>
  <c r="G79" i="1" s="1"/>
  <c r="L79" i="1" s="1"/>
  <c r="Q79" i="1"/>
  <c r="E80" i="1"/>
  <c r="F80" i="1" s="1"/>
  <c r="G80" i="1" s="1"/>
  <c r="L80" i="1" s="1"/>
  <c r="Q80" i="1"/>
  <c r="E81" i="1"/>
  <c r="F81" i="1" s="1"/>
  <c r="G81" i="1" s="1"/>
  <c r="L81" i="1" s="1"/>
  <c r="Q81" i="1"/>
  <c r="E82" i="1"/>
  <c r="F82" i="1" s="1"/>
  <c r="G82" i="1" s="1"/>
  <c r="L82" i="1" s="1"/>
  <c r="Q82" i="1"/>
  <c r="E83" i="1"/>
  <c r="F83" i="1"/>
  <c r="G83" i="1" s="1"/>
  <c r="L83" i="1" s="1"/>
  <c r="Q83" i="1"/>
  <c r="E84" i="1"/>
  <c r="F84" i="1" s="1"/>
  <c r="G84" i="1" s="1"/>
  <c r="L84" i="1" s="1"/>
  <c r="Q84" i="1"/>
  <c r="E85" i="1"/>
  <c r="F85" i="1" s="1"/>
  <c r="G85" i="1" s="1"/>
  <c r="L85" i="1" s="1"/>
  <c r="Q85" i="1"/>
  <c r="E86" i="1"/>
  <c r="F86" i="1" s="1"/>
  <c r="G86" i="1" s="1"/>
  <c r="L86" i="1" s="1"/>
  <c r="Q86" i="1"/>
  <c r="E87" i="1"/>
  <c r="F87" i="1" s="1"/>
  <c r="G87" i="1" s="1"/>
  <c r="L87" i="1" s="1"/>
  <c r="Q87" i="1"/>
  <c r="E88" i="1"/>
  <c r="F88" i="1" s="1"/>
  <c r="G88" i="1" s="1"/>
  <c r="L88" i="1" s="1"/>
  <c r="Q88" i="1"/>
  <c r="E89" i="1"/>
  <c r="F89" i="1" s="1"/>
  <c r="G89" i="1" s="1"/>
  <c r="L89" i="1" s="1"/>
  <c r="Q89" i="1"/>
  <c r="E90" i="1"/>
  <c r="F90" i="1" s="1"/>
  <c r="G90" i="1" s="1"/>
  <c r="L90" i="1" s="1"/>
  <c r="Q90" i="1"/>
  <c r="E91" i="1"/>
  <c r="F91" i="1"/>
  <c r="G91" i="1" s="1"/>
  <c r="L91" i="1" s="1"/>
  <c r="Q91" i="1"/>
  <c r="E92" i="1"/>
  <c r="F92" i="1" s="1"/>
  <c r="G92" i="1" s="1"/>
  <c r="L92" i="1" s="1"/>
  <c r="Q92" i="1"/>
  <c r="E93" i="1"/>
  <c r="F93" i="1" s="1"/>
  <c r="G93" i="1" s="1"/>
  <c r="L93" i="1" s="1"/>
  <c r="Q93" i="1"/>
  <c r="E94" i="1"/>
  <c r="F94" i="1" s="1"/>
  <c r="G94" i="1" s="1"/>
  <c r="L94" i="1" s="1"/>
  <c r="Q94" i="1"/>
  <c r="E95" i="1"/>
  <c r="F95" i="1" s="1"/>
  <c r="G95" i="1" s="1"/>
  <c r="L95" i="1" s="1"/>
  <c r="Q95" i="1"/>
  <c r="E96" i="1"/>
  <c r="F96" i="1" s="1"/>
  <c r="G96" i="1" s="1"/>
  <c r="L96" i="1" s="1"/>
  <c r="Q96" i="1"/>
  <c r="E97" i="1"/>
  <c r="F97" i="1" s="1"/>
  <c r="G97" i="1" s="1"/>
  <c r="L97" i="1" s="1"/>
  <c r="Q97" i="1"/>
  <c r="E98" i="1"/>
  <c r="F98" i="1" s="1"/>
  <c r="G98" i="1" s="1"/>
  <c r="L98" i="1" s="1"/>
  <c r="Q98" i="1"/>
  <c r="E99" i="1"/>
  <c r="F99" i="1"/>
  <c r="G99" i="1" s="1"/>
  <c r="L99" i="1" s="1"/>
  <c r="Q99" i="1"/>
  <c r="E100" i="1"/>
  <c r="F100" i="1" s="1"/>
  <c r="G100" i="1" s="1"/>
  <c r="L100" i="1" s="1"/>
  <c r="Q100" i="1"/>
  <c r="E101" i="1"/>
  <c r="F101" i="1" s="1"/>
  <c r="G101" i="1" s="1"/>
  <c r="L101" i="1" s="1"/>
  <c r="Q101" i="1"/>
  <c r="E102" i="1"/>
  <c r="F102" i="1" s="1"/>
  <c r="G102" i="1" s="1"/>
  <c r="L102" i="1" s="1"/>
  <c r="Q102" i="1"/>
  <c r="E103" i="1"/>
  <c r="F103" i="1" s="1"/>
  <c r="G103" i="1" s="1"/>
  <c r="L103" i="1" s="1"/>
  <c r="Q103" i="1"/>
  <c r="E104" i="1"/>
  <c r="F104" i="1" s="1"/>
  <c r="G104" i="1" s="1"/>
  <c r="L104" i="1" s="1"/>
  <c r="Q104" i="1"/>
  <c r="E105" i="1"/>
  <c r="F105" i="1" s="1"/>
  <c r="G105" i="1" s="1"/>
  <c r="L105" i="1" s="1"/>
  <c r="Q105" i="1"/>
  <c r="E106" i="1"/>
  <c r="F106" i="1" s="1"/>
  <c r="G106" i="1" s="1"/>
  <c r="L106" i="1" s="1"/>
  <c r="Q106" i="1"/>
  <c r="E107" i="1"/>
  <c r="F107" i="1"/>
  <c r="G107" i="1" s="1"/>
  <c r="L107" i="1" s="1"/>
  <c r="Q107" i="1"/>
  <c r="E108" i="1"/>
  <c r="F108" i="1" s="1"/>
  <c r="G108" i="1" s="1"/>
  <c r="L108" i="1" s="1"/>
  <c r="Q108" i="1"/>
  <c r="E109" i="1"/>
  <c r="F109" i="1" s="1"/>
  <c r="G109" i="1" s="1"/>
  <c r="L109" i="1" s="1"/>
  <c r="Q109" i="1"/>
  <c r="E110" i="1"/>
  <c r="F110" i="1" s="1"/>
  <c r="G110" i="1" s="1"/>
  <c r="L110" i="1" s="1"/>
  <c r="Q110" i="1"/>
  <c r="E111" i="1"/>
  <c r="F111" i="1" s="1"/>
  <c r="G111" i="1" s="1"/>
  <c r="L111" i="1" s="1"/>
  <c r="Q111" i="1"/>
  <c r="E112" i="1"/>
  <c r="F112" i="1" s="1"/>
  <c r="G112" i="1" s="1"/>
  <c r="L112" i="1" s="1"/>
  <c r="Q112" i="1"/>
  <c r="E113" i="1"/>
  <c r="F113" i="1" s="1"/>
  <c r="G113" i="1" s="1"/>
  <c r="L113" i="1" s="1"/>
  <c r="Q113" i="1"/>
  <c r="E114" i="1"/>
  <c r="F114" i="1" s="1"/>
  <c r="G114" i="1" s="1"/>
  <c r="L114" i="1" s="1"/>
  <c r="Q114" i="1"/>
  <c r="E115" i="1"/>
  <c r="F115" i="1"/>
  <c r="G115" i="1" s="1"/>
  <c r="L115" i="1" s="1"/>
  <c r="Q115" i="1"/>
  <c r="E116" i="1"/>
  <c r="F116" i="1" s="1"/>
  <c r="G116" i="1" s="1"/>
  <c r="L116" i="1" s="1"/>
  <c r="Q116" i="1"/>
  <c r="E117" i="1"/>
  <c r="F117" i="1" s="1"/>
  <c r="G117" i="1" s="1"/>
  <c r="L117" i="1" s="1"/>
  <c r="Q117" i="1"/>
  <c r="E118" i="1"/>
  <c r="F118" i="1" s="1"/>
  <c r="G118" i="1" s="1"/>
  <c r="L118" i="1" s="1"/>
  <c r="Q118" i="1"/>
  <c r="E119" i="1"/>
  <c r="F119" i="1" s="1"/>
  <c r="G119" i="1" s="1"/>
  <c r="L119" i="1" s="1"/>
  <c r="Q119" i="1"/>
  <c r="E120" i="1"/>
  <c r="F120" i="1" s="1"/>
  <c r="G120" i="1" s="1"/>
  <c r="L120" i="1" s="1"/>
  <c r="Q120" i="1"/>
  <c r="E121" i="1"/>
  <c r="F121" i="1" s="1"/>
  <c r="G121" i="1" s="1"/>
  <c r="L121" i="1" s="1"/>
  <c r="Q121" i="1"/>
  <c r="E122" i="1"/>
  <c r="F122" i="1" s="1"/>
  <c r="G122" i="1" s="1"/>
  <c r="L122" i="1" s="1"/>
  <c r="Q122" i="1"/>
  <c r="E123" i="1"/>
  <c r="F123" i="1"/>
  <c r="G123" i="1" s="1"/>
  <c r="L123" i="1" s="1"/>
  <c r="Q123" i="1"/>
  <c r="E124" i="1"/>
  <c r="F124" i="1" s="1"/>
  <c r="G124" i="1" s="1"/>
  <c r="L124" i="1" s="1"/>
  <c r="Q124" i="1"/>
  <c r="E125" i="1"/>
  <c r="F125" i="1" s="1"/>
  <c r="G125" i="1" s="1"/>
  <c r="L125" i="1" s="1"/>
  <c r="Q125" i="1"/>
  <c r="E126" i="1"/>
  <c r="F126" i="1" s="1"/>
  <c r="G126" i="1" s="1"/>
  <c r="L126" i="1" s="1"/>
  <c r="Q126" i="1"/>
  <c r="E128" i="1"/>
  <c r="F128" i="1" s="1"/>
  <c r="G128" i="1" s="1"/>
  <c r="L128" i="1" s="1"/>
  <c r="Q128" i="1"/>
  <c r="E135" i="1"/>
  <c r="F135" i="1" s="1"/>
  <c r="G135" i="1" s="1"/>
  <c r="L135" i="1" s="1"/>
  <c r="Q135" i="1"/>
  <c r="E136" i="1"/>
  <c r="F136" i="1" s="1"/>
  <c r="G136" i="1" s="1"/>
  <c r="L136" i="1" s="1"/>
  <c r="Q136" i="1"/>
  <c r="F14" i="1"/>
  <c r="E153" i="1"/>
  <c r="F153" i="1" s="1"/>
  <c r="G153" i="1" s="1"/>
  <c r="K153" i="1" s="1"/>
  <c r="Q153" i="1"/>
  <c r="E151" i="1"/>
  <c r="F151" i="1" s="1"/>
  <c r="G151" i="1" s="1"/>
  <c r="K151" i="1" s="1"/>
  <c r="Q151" i="1"/>
  <c r="E152" i="1"/>
  <c r="F152" i="1" s="1"/>
  <c r="G152" i="1" s="1"/>
  <c r="K152" i="1" s="1"/>
  <c r="Q152" i="1"/>
  <c r="E150" i="1"/>
  <c r="F150" i="1" s="1"/>
  <c r="G150" i="1" s="1"/>
  <c r="K150" i="1" s="1"/>
  <c r="Q150" i="1"/>
  <c r="C9" i="1"/>
  <c r="D9" i="1"/>
  <c r="C17" i="1"/>
  <c r="E32" i="1"/>
  <c r="F32" i="1" s="1"/>
  <c r="G32" i="1" s="1"/>
  <c r="K32" i="1" s="1"/>
  <c r="Q32" i="1"/>
  <c r="E34" i="1"/>
  <c r="F34" i="1" s="1"/>
  <c r="G34" i="1" s="1"/>
  <c r="K34" i="1" s="1"/>
  <c r="Q34" i="1"/>
  <c r="E36" i="1"/>
  <c r="F36" i="1" s="1"/>
  <c r="G36" i="1" s="1"/>
  <c r="K36" i="1" s="1"/>
  <c r="Q36" i="1"/>
  <c r="E38" i="1"/>
  <c r="E26" i="2" s="1"/>
  <c r="Q38" i="1"/>
  <c r="E40" i="1"/>
  <c r="F40" i="1" s="1"/>
  <c r="G40" i="1" s="1"/>
  <c r="K40" i="1" s="1"/>
  <c r="Q40" i="1"/>
  <c r="E42" i="1"/>
  <c r="F42" i="1" s="1"/>
  <c r="G42" i="1" s="1"/>
  <c r="K42" i="1" s="1"/>
  <c r="Q42" i="1"/>
  <c r="E44" i="1"/>
  <c r="F44" i="1" s="1"/>
  <c r="G44" i="1" s="1"/>
  <c r="K44" i="1" s="1"/>
  <c r="Q44" i="1"/>
  <c r="E46" i="1"/>
  <c r="F46" i="1"/>
  <c r="G46" i="1" s="1"/>
  <c r="K46" i="1" s="1"/>
  <c r="Q46" i="1"/>
  <c r="E48" i="1"/>
  <c r="F48" i="1" s="1"/>
  <c r="G48" i="1" s="1"/>
  <c r="K48" i="1" s="1"/>
  <c r="Q48" i="1"/>
  <c r="E21" i="1"/>
  <c r="F21" i="1" s="1"/>
  <c r="G21" i="1" s="1"/>
  <c r="K21" i="1" s="1"/>
  <c r="Q21" i="1"/>
  <c r="E22" i="1"/>
  <c r="F22" i="1"/>
  <c r="G22" i="1" s="1"/>
  <c r="K22" i="1" s="1"/>
  <c r="Q22" i="1"/>
  <c r="E23" i="1"/>
  <c r="F23" i="1" s="1"/>
  <c r="G23" i="1" s="1"/>
  <c r="J23" i="1" s="1"/>
  <c r="Q23" i="1"/>
  <c r="E50" i="1"/>
  <c r="F50" i="1" s="1"/>
  <c r="G50" i="1" s="1"/>
  <c r="K50" i="1" s="1"/>
  <c r="Q50" i="1"/>
  <c r="E51" i="1"/>
  <c r="F51" i="1" s="1"/>
  <c r="G51" i="1" s="1"/>
  <c r="K51" i="1" s="1"/>
  <c r="Q51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E13" i="2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3" i="1"/>
  <c r="F33" i="1" s="1"/>
  <c r="G33" i="1" s="1"/>
  <c r="K33" i="1" s="1"/>
  <c r="Q33" i="1"/>
  <c r="E35" i="1"/>
  <c r="F35" i="1" s="1"/>
  <c r="G35" i="1" s="1"/>
  <c r="K35" i="1" s="1"/>
  <c r="Q35" i="1"/>
  <c r="E37" i="1"/>
  <c r="F37" i="1" s="1"/>
  <c r="G37" i="1" s="1"/>
  <c r="K37" i="1" s="1"/>
  <c r="Q37" i="1"/>
  <c r="E39" i="1"/>
  <c r="F39" i="1" s="1"/>
  <c r="G39" i="1" s="1"/>
  <c r="K39" i="1" s="1"/>
  <c r="Q39" i="1"/>
  <c r="E41" i="1"/>
  <c r="F41" i="1" s="1"/>
  <c r="G41" i="1" s="1"/>
  <c r="K41" i="1" s="1"/>
  <c r="Q41" i="1"/>
  <c r="E43" i="1"/>
  <c r="F43" i="1"/>
  <c r="G43" i="1" s="1"/>
  <c r="K43" i="1" s="1"/>
  <c r="Q43" i="1"/>
  <c r="E45" i="1"/>
  <c r="F45" i="1" s="1"/>
  <c r="G45" i="1" s="1"/>
  <c r="K45" i="1" s="1"/>
  <c r="Q45" i="1"/>
  <c r="E47" i="1"/>
  <c r="F47" i="1" s="1"/>
  <c r="G47" i="1" s="1"/>
  <c r="K47" i="1" s="1"/>
  <c r="Q47" i="1"/>
  <c r="E49" i="1"/>
  <c r="F49" i="1" s="1"/>
  <c r="G49" i="1" s="1"/>
  <c r="K49" i="1" s="1"/>
  <c r="Q49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68" i="1"/>
  <c r="E19" i="2" s="1"/>
  <c r="Q68" i="1"/>
  <c r="E69" i="1"/>
  <c r="F69" i="1"/>
  <c r="G69" i="1" s="1"/>
  <c r="I69" i="1" s="1"/>
  <c r="Q69" i="1"/>
  <c r="E70" i="1"/>
  <c r="F70" i="1" s="1"/>
  <c r="G70" i="1" s="1"/>
  <c r="K70" i="1" s="1"/>
  <c r="Q70" i="1"/>
  <c r="E127" i="1"/>
  <c r="E21" i="2" s="1"/>
  <c r="Q127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7" i="1"/>
  <c r="F137" i="1" s="1"/>
  <c r="G137" i="1" s="1"/>
  <c r="I137" i="1" s="1"/>
  <c r="Q137" i="1"/>
  <c r="E138" i="1"/>
  <c r="F138" i="1" s="1"/>
  <c r="G138" i="1" s="1"/>
  <c r="K138" i="1" s="1"/>
  <c r="Q138" i="1"/>
  <c r="E139" i="1"/>
  <c r="F139" i="1" s="1"/>
  <c r="G139" i="1" s="1"/>
  <c r="K139" i="1" s="1"/>
  <c r="Q139" i="1"/>
  <c r="E140" i="1"/>
  <c r="F140" i="1" s="1"/>
  <c r="G140" i="1" s="1"/>
  <c r="K140" i="1" s="1"/>
  <c r="Q140" i="1"/>
  <c r="E141" i="1"/>
  <c r="F141" i="1"/>
  <c r="G141" i="1" s="1"/>
  <c r="K141" i="1" s="1"/>
  <c r="Q141" i="1"/>
  <c r="E142" i="1"/>
  <c r="F142" i="1" s="1"/>
  <c r="G142" i="1" s="1"/>
  <c r="K142" i="1" s="1"/>
  <c r="Q142" i="1"/>
  <c r="E145" i="1"/>
  <c r="F145" i="1" s="1"/>
  <c r="G145" i="1" s="1"/>
  <c r="K145" i="1" s="1"/>
  <c r="Q145" i="1"/>
  <c r="E146" i="1"/>
  <c r="F146" i="1" s="1"/>
  <c r="G146" i="1" s="1"/>
  <c r="K146" i="1" s="1"/>
  <c r="Q146" i="1"/>
  <c r="E147" i="1"/>
  <c r="F147" i="1" s="1"/>
  <c r="G147" i="1" s="1"/>
  <c r="K147" i="1" s="1"/>
  <c r="Q147" i="1"/>
  <c r="E148" i="1"/>
  <c r="F148" i="1" s="1"/>
  <c r="G148" i="1" s="1"/>
  <c r="K148" i="1" s="1"/>
  <c r="Q148" i="1"/>
  <c r="E144" i="1"/>
  <c r="F144" i="1" s="1"/>
  <c r="G144" i="1" s="1"/>
  <c r="K144" i="1" s="1"/>
  <c r="Q144" i="1"/>
  <c r="E143" i="1"/>
  <c r="F143" i="1" s="1"/>
  <c r="G143" i="1" s="1"/>
  <c r="K143" i="1" s="1"/>
  <c r="Q143" i="1"/>
  <c r="E149" i="1"/>
  <c r="F149" i="1" s="1"/>
  <c r="G149" i="1" s="1"/>
  <c r="K149" i="1" s="1"/>
  <c r="Q149" i="1"/>
  <c r="A11" i="2"/>
  <c r="D11" i="2"/>
  <c r="G11" i="2"/>
  <c r="C11" i="2"/>
  <c r="E11" i="2"/>
  <c r="H11" i="2"/>
  <c r="B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E14" i="2"/>
  <c r="H14" i="2"/>
  <c r="A15" i="2"/>
  <c r="B15" i="2"/>
  <c r="C15" i="2"/>
  <c r="D15" i="2"/>
  <c r="G15" i="2"/>
  <c r="H15" i="2"/>
  <c r="A16" i="2"/>
  <c r="C16" i="2"/>
  <c r="D16" i="2"/>
  <c r="G16" i="2"/>
  <c r="H16" i="2"/>
  <c r="B16" i="2"/>
  <c r="A17" i="2"/>
  <c r="B17" i="2"/>
  <c r="D17" i="2"/>
  <c r="G17" i="2"/>
  <c r="C17" i="2"/>
  <c r="E17" i="2"/>
  <c r="H17" i="2"/>
  <c r="A18" i="2"/>
  <c r="B18" i="2"/>
  <c r="D18" i="2"/>
  <c r="G18" i="2"/>
  <c r="C18" i="2"/>
  <c r="H18" i="2"/>
  <c r="A19" i="2"/>
  <c r="D19" i="2"/>
  <c r="G19" i="2"/>
  <c r="C19" i="2"/>
  <c r="H19" i="2"/>
  <c r="B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H22" i="2"/>
  <c r="A23" i="2"/>
  <c r="B23" i="2"/>
  <c r="C23" i="2"/>
  <c r="D23" i="2"/>
  <c r="G23" i="2"/>
  <c r="H23" i="2"/>
  <c r="A24" i="2"/>
  <c r="C24" i="2"/>
  <c r="D24" i="2"/>
  <c r="G24" i="2"/>
  <c r="H24" i="2"/>
  <c r="B24" i="2"/>
  <c r="A25" i="2"/>
  <c r="B25" i="2"/>
  <c r="D25" i="2"/>
  <c r="G25" i="2"/>
  <c r="C25" i="2"/>
  <c r="E25" i="2"/>
  <c r="H25" i="2"/>
  <c r="A26" i="2"/>
  <c r="B26" i="2"/>
  <c r="D26" i="2"/>
  <c r="G26" i="2"/>
  <c r="C26" i="2"/>
  <c r="H26" i="2"/>
  <c r="A27" i="2"/>
  <c r="D27" i="2"/>
  <c r="G27" i="2"/>
  <c r="C27" i="2"/>
  <c r="E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B30" i="2"/>
  <c r="D30" i="2"/>
  <c r="G30" i="2"/>
  <c r="C30" i="2"/>
  <c r="E30" i="2"/>
  <c r="H30" i="2"/>
  <c r="A31" i="2"/>
  <c r="B31" i="2"/>
  <c r="C31" i="2"/>
  <c r="D31" i="2"/>
  <c r="G31" i="2"/>
  <c r="H31" i="2"/>
  <c r="A32" i="2"/>
  <c r="C32" i="2"/>
  <c r="D32" i="2"/>
  <c r="G32" i="2"/>
  <c r="H32" i="2"/>
  <c r="B32" i="2"/>
  <c r="A33" i="2"/>
  <c r="B33" i="2"/>
  <c r="D33" i="2"/>
  <c r="G33" i="2"/>
  <c r="C33" i="2"/>
  <c r="E33" i="2"/>
  <c r="H33" i="2"/>
  <c r="A34" i="2"/>
  <c r="B34" i="2"/>
  <c r="D34" i="2"/>
  <c r="G34" i="2"/>
  <c r="C34" i="2"/>
  <c r="H34" i="2"/>
  <c r="A35" i="2"/>
  <c r="D35" i="2"/>
  <c r="G35" i="2"/>
  <c r="C35" i="2"/>
  <c r="E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H37" i="2"/>
  <c r="B37" i="2"/>
  <c r="E15" i="2" l="1"/>
  <c r="E24" i="2"/>
  <c r="E32" i="2"/>
  <c r="F29" i="1"/>
  <c r="G29" i="1" s="1"/>
  <c r="K29" i="1" s="1"/>
  <c r="E34" i="2"/>
  <c r="E22" i="2"/>
  <c r="F127" i="1"/>
  <c r="G127" i="1" s="1"/>
  <c r="K127" i="1" s="1"/>
  <c r="E16" i="2"/>
  <c r="F68" i="1"/>
  <c r="E12" i="2"/>
  <c r="F38" i="1"/>
  <c r="G38" i="1" s="1"/>
  <c r="E28" i="2"/>
  <c r="F15" i="1"/>
  <c r="E37" i="2"/>
  <c r="E31" i="2"/>
  <c r="E23" i="2"/>
  <c r="E18" i="2"/>
  <c r="C11" i="1"/>
  <c r="C12" i="1"/>
  <c r="O154" i="1" l="1"/>
  <c r="O57" i="1"/>
  <c r="O61" i="1"/>
  <c r="O65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35" i="1"/>
  <c r="O56" i="1"/>
  <c r="O60" i="1"/>
  <c r="O64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8" i="1"/>
  <c r="O55" i="1"/>
  <c r="O63" i="1"/>
  <c r="O67" i="1"/>
  <c r="O74" i="1"/>
  <c r="O78" i="1"/>
  <c r="O98" i="1"/>
  <c r="O122" i="1"/>
  <c r="O59" i="1"/>
  <c r="O82" i="1"/>
  <c r="O86" i="1"/>
  <c r="O90" i="1"/>
  <c r="O94" i="1"/>
  <c r="O102" i="1"/>
  <c r="O106" i="1"/>
  <c r="O110" i="1"/>
  <c r="O114" i="1"/>
  <c r="O118" i="1"/>
  <c r="O126" i="1"/>
  <c r="O58" i="1"/>
  <c r="O62" i="1"/>
  <c r="O66" i="1"/>
  <c r="O73" i="1"/>
  <c r="O77" i="1"/>
  <c r="O81" i="1"/>
  <c r="O85" i="1"/>
  <c r="O89" i="1"/>
  <c r="O93" i="1"/>
  <c r="O97" i="1"/>
  <c r="O101" i="1"/>
  <c r="O105" i="1"/>
  <c r="O109" i="1"/>
  <c r="O113" i="1"/>
  <c r="O117" i="1"/>
  <c r="O125" i="1"/>
  <c r="O136" i="1"/>
  <c r="O121" i="1"/>
  <c r="C16" i="1"/>
  <c r="D18" i="1" s="1"/>
  <c r="O152" i="1"/>
  <c r="O68" i="1"/>
  <c r="O132" i="1"/>
  <c r="O36" i="1"/>
  <c r="O129" i="1"/>
  <c r="O148" i="1"/>
  <c r="O70" i="1"/>
  <c r="C15" i="1"/>
  <c r="C18" i="1" s="1"/>
  <c r="O151" i="1"/>
  <c r="O52" i="1"/>
  <c r="O44" i="1"/>
  <c r="O49" i="1"/>
  <c r="O39" i="1"/>
  <c r="O54" i="1"/>
  <c r="O32" i="1"/>
  <c r="O28" i="1"/>
  <c r="O143" i="1"/>
  <c r="O133" i="1"/>
  <c r="O24" i="1"/>
  <c r="O146" i="1"/>
  <c r="O35" i="1"/>
  <c r="O31" i="1"/>
  <c r="O53" i="1"/>
  <c r="O150" i="1"/>
  <c r="O34" i="1"/>
  <c r="O40" i="1"/>
  <c r="O141" i="1"/>
  <c r="O138" i="1"/>
  <c r="O137" i="1"/>
  <c r="O134" i="1"/>
  <c r="O127" i="1"/>
  <c r="O45" i="1"/>
  <c r="O43" i="1"/>
  <c r="O144" i="1"/>
  <c r="O41" i="1"/>
  <c r="O38" i="1"/>
  <c r="O147" i="1"/>
  <c r="O47" i="1"/>
  <c r="O37" i="1"/>
  <c r="O25" i="1"/>
  <c r="O51" i="1"/>
  <c r="O46" i="1"/>
  <c r="O139" i="1"/>
  <c r="O142" i="1"/>
  <c r="O50" i="1"/>
  <c r="O22" i="1"/>
  <c r="O131" i="1"/>
  <c r="O153" i="1"/>
  <c r="O130" i="1"/>
  <c r="O29" i="1"/>
  <c r="O145" i="1"/>
  <c r="O42" i="1"/>
  <c r="O140" i="1"/>
  <c r="O69" i="1"/>
  <c r="O149" i="1"/>
  <c r="O30" i="1"/>
  <c r="O48" i="1"/>
  <c r="O23" i="1"/>
  <c r="O33" i="1"/>
  <c r="O26" i="1"/>
  <c r="O21" i="1"/>
  <c r="O27" i="1"/>
  <c r="K38" i="1"/>
  <c r="F16" i="1" l="1"/>
  <c r="F18" i="1" s="1"/>
  <c r="F17" i="1" l="1"/>
</calcChain>
</file>

<file path=xl/sharedStrings.xml><?xml version="1.0" encoding="utf-8"?>
<sst xmlns="http://schemas.openxmlformats.org/spreadsheetml/2006/main" count="556" uniqueCount="194">
  <si>
    <t>NN Vir / GSC 00323-00930</t>
  </si>
  <si>
    <t>System Type:</t>
  </si>
  <si>
    <t>EW</t>
  </si>
  <si>
    <t>also  SAO 120401 / HD 125488</t>
  </si>
  <si>
    <t>GCVS 4</t>
  </si>
  <si>
    <t>not avail.</t>
  </si>
  <si>
    <t>My time zone &gt;&gt;&gt;&gt;&gt;</t>
  </si>
  <si>
    <t>(PST=8, PDT=MDT=7, MDT=CST=6, etc.)</t>
  </si>
  <si>
    <t>--- Working ----</t>
  </si>
  <si>
    <t>Epoch =</t>
  </si>
  <si>
    <t>IBVS 4469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</si>
  <si>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</si>
  <si>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</si>
  <si>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</si>
  <si>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</si>
  <si>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</si>
  <si>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</si>
  <si>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</si>
  <si>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</si>
  <si>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</si>
  <si>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</si>
  <si>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</si>
  <si>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</si>
  <si>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</si>
  <si>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</si>
  <si>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</si>
  <si>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</si>
  <si>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</si>
  <si>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</si>
  <si>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</si>
  <si>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</si>
  <si>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</si>
  <si>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</si>
  <si>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</si>
  <si>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</si>
  <si>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</si>
  <si>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</si>
  <si>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</si>
  <si>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</si>
  <si>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Misc</t>
  </si>
  <si>
    <t>Lin Fit</t>
  </si>
  <si>
    <t>Q. Fit</t>
  </si>
  <si>
    <t>Date</t>
  </si>
  <si>
    <t>BAD?</t>
  </si>
  <si>
    <t> AAS 296,265ff </t>
  </si>
  <si>
    <t>II</t>
  </si>
  <si>
    <t>I</t>
  </si>
  <si>
    <t>Hipparcos</t>
  </si>
  <si>
    <t>IBVS 5592</t>
  </si>
  <si>
    <t>IBVS 5677</t>
  </si>
  <si>
    <t>IBVS 5300</t>
  </si>
  <si>
    <t>IBVS 6218</t>
  </si>
  <si>
    <t>VSB 46 </t>
  </si>
  <si>
    <t>IBVS 5917</t>
  </si>
  <si>
    <t>IBVS 5938</t>
  </si>
  <si>
    <t>OEJV 116</t>
  </si>
  <si>
    <t>VSB 51 </t>
  </si>
  <si>
    <t>IBVS 6149</t>
  </si>
  <si>
    <t>VSB-059</t>
  </si>
  <si>
    <t>B</t>
  </si>
  <si>
    <t>VSB 59 </t>
  </si>
  <si>
    <t>V</t>
  </si>
  <si>
    <t>Ic</t>
  </si>
  <si>
    <t>OEJV 0172</t>
  </si>
  <si>
    <t>IBVS 6196</t>
  </si>
  <si>
    <t>JAVSO..44…69</t>
  </si>
  <si>
    <t>JAVSO..45..121</t>
  </si>
  <si>
    <t>IBVS 6209</t>
  </si>
  <si>
    <t>VSB-066</t>
  </si>
  <si>
    <t>JAVSO..47..105</t>
  </si>
  <si>
    <t>OEJV 0203</t>
  </si>
  <si>
    <t>JAVSO..46..184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</si>
  <si>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</si>
  <si>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</si>
  <si>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</si>
  <si>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</si>
  <si>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</si>
  <si>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</si>
  <si>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</si>
  <si>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2452405.3689 </t>
  </si>
  <si>
    <t> 10.05.2002 20:51 </t>
  </si>
  <si>
    <t> 0.0004 </t>
  </si>
  <si>
    <t>E </t>
  </si>
  <si>
    <t>?</t>
  </si>
  <si>
    <t> Tanriverdi&amp;Sezgin </t>
  </si>
  <si>
    <t>IBVS 5300 </t>
  </si>
  <si>
    <t>2452424.3554 </t>
  </si>
  <si>
    <t> 29.05.2002 20:31 </t>
  </si>
  <si>
    <t> -0.0002 </t>
  </si>
  <si>
    <t> Tanriverdi&amp;Bulca </t>
  </si>
  <si>
    <t>2452450.3149 </t>
  </si>
  <si>
    <t> 24.06.2002 19:33 </t>
  </si>
  <si>
    <t> 0.0021 </t>
  </si>
  <si>
    <t>2452461.3667 </t>
  </si>
  <si>
    <t> 05.07.2002 20:48 </t>
  </si>
  <si>
    <t> -0.0019 </t>
  </si>
  <si>
    <t> Sezgin&amp;Karakas </t>
  </si>
  <si>
    <t>2452462.3300 </t>
  </si>
  <si>
    <t> 06.07.2002 19:55 </t>
  </si>
  <si>
    <t> 0.0000 </t>
  </si>
  <si>
    <t> Cetintas&amp;Aksu </t>
  </si>
  <si>
    <t>2453130.2446 </t>
  </si>
  <si>
    <t> 04.05.2004 17:52 </t>
  </si>
  <si>
    <t> -0.0009 </t>
  </si>
  <si>
    <t> T.Krajci </t>
  </si>
  <si>
    <t>IBVS 5592 </t>
  </si>
  <si>
    <t>2453458.7954 </t>
  </si>
  <si>
    <t> 29.03.2005 07:05 </t>
  </si>
  <si>
    <t> S.Dvorak </t>
  </si>
  <si>
    <t>IBVS 5677 </t>
  </si>
  <si>
    <t>2454159.636 </t>
  </si>
  <si>
    <t> 28.02.2007 03:15 </t>
  </si>
  <si>
    <t> -0.002 </t>
  </si>
  <si>
    <t>C </t>
  </si>
  <si>
    <t>ns</t>
  </si>
  <si>
    <t> G.Marino et al. </t>
  </si>
  <si>
    <t>IBVS 5917 </t>
  </si>
  <si>
    <t>2454926.821 </t>
  </si>
  <si>
    <t> 05.04.2009 07:42 </t>
  </si>
  <si>
    <t> 0.005 </t>
  </si>
  <si>
    <t>IBVS 5938 </t>
  </si>
  <si>
    <t>2455000.359 </t>
  </si>
  <si>
    <t> 17.06.2009 20:36 </t>
  </si>
  <si>
    <t>o</t>
  </si>
  <si>
    <t> A.Paschke </t>
  </si>
  <si>
    <t>OEJV 0116 </t>
  </si>
  <si>
    <t>2456782.511 </t>
  </si>
  <si>
    <t> 05.05.2014 00:15 </t>
  </si>
  <si>
    <t> 0.000 </t>
  </si>
  <si>
    <t>-I</t>
  </si>
  <si>
    <t> F.Agerer </t>
  </si>
  <si>
    <t>BAVM 238 </t>
  </si>
  <si>
    <t>2457033.669 </t>
  </si>
  <si>
    <t> 11.01.2015 04:03 </t>
  </si>
  <si>
    <t>9431</t>
  </si>
  <si>
    <t> -0.001 </t>
  </si>
  <si>
    <t>OEJV 0172 </t>
  </si>
  <si>
    <t>2452725.5075 </t>
  </si>
  <si>
    <t> 27.03.2003 00:10 </t>
  </si>
  <si>
    <t> 0.0010 </t>
  </si>
  <si>
    <t> Gazeas &amp; Niarchos </t>
  </si>
  <si>
    <t>2452727.4294 </t>
  </si>
  <si>
    <t> 28.03.2003 22:18 </t>
  </si>
  <si>
    <t> 0.0002 </t>
  </si>
  <si>
    <t>2452732.4766 </t>
  </si>
  <si>
    <t> 02.04.2003 23:26 </t>
  </si>
  <si>
    <t> 0.0001 </t>
  </si>
  <si>
    <t>2452738.4843 </t>
  </si>
  <si>
    <t> 08.04.2003 23:37 </t>
  </si>
  <si>
    <t> -0.0008 </t>
  </si>
  <si>
    <t>2452739.4465 </t>
  </si>
  <si>
    <t> 09.04.2003 22:42 </t>
  </si>
  <si>
    <t>2452767.3272 </t>
  </si>
  <si>
    <t> 07.05.2003 19:51 </t>
  </si>
  <si>
    <t> 0.0009 </t>
  </si>
  <si>
    <t>2452793.2847 </t>
  </si>
  <si>
    <t> 02.06.2003 18:49 </t>
  </si>
  <si>
    <t> 0.0012 </t>
  </si>
  <si>
    <t>2452793.5231 </t>
  </si>
  <si>
    <t> 03.06.2003 00:33 </t>
  </si>
  <si>
    <t> -0.0007 </t>
  </si>
  <si>
    <t>2452795.4456 </t>
  </si>
  <si>
    <t> 04.06.2003 22:41 </t>
  </si>
  <si>
    <t>2454136.3239 </t>
  </si>
  <si>
    <t> 04.02.2007 19:46 </t>
  </si>
  <si>
    <t> -0.0010 </t>
  </si>
  <si>
    <t> K.Nakajima </t>
  </si>
  <si>
    <t>2454223.0901 </t>
  </si>
  <si>
    <t> 02.05.2007 14:09 </t>
  </si>
  <si>
    <t> 0.0011 </t>
  </si>
  <si>
    <t> K.Nagai </t>
  </si>
  <si>
    <t>2455332.9959 </t>
  </si>
  <si>
    <t> 16.05.2010 11:54 </t>
  </si>
  <si>
    <t>Rc</t>
  </si>
  <si>
    <t>2456787.0743 </t>
  </si>
  <si>
    <t> 09.05.2014 13:46 </t>
  </si>
  <si>
    <t>8918</t>
  </si>
  <si>
    <t> -0.0029 </t>
  </si>
  <si>
    <t>2456787.0752 </t>
  </si>
  <si>
    <t> 09.05.2014 13:48 </t>
  </si>
  <si>
    <t> -0.0020 </t>
  </si>
  <si>
    <t>2456787.0762 </t>
  </si>
  <si>
    <t> 09.05.2014 13:49 </t>
  </si>
  <si>
    <t>JAVSO 49, 108</t>
  </si>
  <si>
    <t>JBAV, 63</t>
  </si>
  <si>
    <t>VSB, 108</t>
  </si>
  <si>
    <t>BAV Journal 94</t>
  </si>
  <si>
    <t>Next ToM-P</t>
  </si>
  <si>
    <t>Next ToM-S</t>
  </si>
  <si>
    <t>7.60-5.02</t>
  </si>
  <si>
    <t xml:space="preserve">Mag Hp </t>
  </si>
  <si>
    <t>VSX</t>
  </si>
  <si>
    <t>WASP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</si>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</sst>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0"/>
    <numFmt numFmtId="167" formatCode="0.000"/>
    <numFmt numFmtId="168" formatCode="d/mm/yyyy;@"/>
    <numFmt numFmtId="169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8" fillId="0" borderId="0" xfId="0" applyFo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5" xfId="0" applyBorder="1">
      <alignment vertical="top"/>
    </xf>
    <xf numFmtId="165" fontId="9" fillId="0" borderId="0" xfId="0" applyNumberFormat="1" applyFont="1">
      <alignment vertical="top"/>
    </xf>
    <xf numFmtId="0" fontId="7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167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3" fillId="0" borderId="0" xfId="0" applyFont="1" applyAlignment="1">
      <alignment horizontal="left" vertical="top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3" fillId="2" borderId="12" xfId="0" applyFont="1" applyFill="1" applyBorder="1" applyAlignment="1">
      <alignment horizontal="left" vertical="top" wrapText="1" indent="1"/>
    </xf>
    <xf numFmtId="0" fontId="3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16" fillId="2" borderId="12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9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9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left" vertical="center"/>
    </xf>
    <xf numFmtId="0" fontId="0" fillId="0" borderId="13" xfId="0" applyBorder="1">
      <alignment vertical="top"/>
    </xf>
    <xf numFmtId="0" fontId="19" fillId="0" borderId="16" xfId="0" applyFont="1" applyBorder="1" applyAlignment="1">
      <alignment horizontal="right" vertical="center"/>
    </xf>
    <xf numFmtId="0" fontId="19" fillId="0" borderId="18" xfId="0" applyFont="1" applyBorder="1" applyAlignment="1">
      <alignment horizontal="right" vertical="center"/>
    </xf>
    <xf numFmtId="0" fontId="0" fillId="3" borderId="14" xfId="0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22" fontId="20" fillId="0" borderId="17" xfId="0" applyNumberFormat="1" applyFont="1" applyBorder="1" applyAlignment="1">
      <alignment horizontal="right" vertical="center"/>
    </xf>
    <xf numFmtId="22" fontId="20" fillId="0" borderId="19" xfId="0" applyNumberFormat="1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NN Vir - O-C Diagr.</a:t>
            </a:r>
          </a:p>
        </c:rich>
      </c:tx>
      <c:layout>
        <c:manualLayout>
          <c:xMode val="edge"/>
          <c:yMode val="edge"/>
          <c:x val="0.39038189533239037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5648279113628"/>
          <c:y val="0.1687637630201885"/>
          <c:w val="0.81565299387081569"/>
          <c:h val="0.63312534046451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Active!$F$21:$F$770</c:f>
              <c:numCache>
                <c:formatCode>General</c:formatCode>
                <c:ptCount val="750"/>
                <c:pt idx="0">
                  <c:v>-11799.5</c:v>
                </c:pt>
                <c:pt idx="1">
                  <c:v>-11798.5</c:v>
                </c:pt>
                <c:pt idx="2">
                  <c:v>-6357.5</c:v>
                </c:pt>
                <c:pt idx="3">
                  <c:v>-6347</c:v>
                </c:pt>
                <c:pt idx="4">
                  <c:v>-6345</c:v>
                </c:pt>
                <c:pt idx="5">
                  <c:v>-6341</c:v>
                </c:pt>
                <c:pt idx="6">
                  <c:v>-2436.5</c:v>
                </c:pt>
                <c:pt idx="7">
                  <c:v>-2397</c:v>
                </c:pt>
                <c:pt idx="8">
                  <c:v>-2343</c:v>
                </c:pt>
                <c:pt idx="9">
                  <c:v>-2320</c:v>
                </c:pt>
                <c:pt idx="10">
                  <c:v>-2318</c:v>
                </c:pt>
                <c:pt idx="11">
                  <c:v>-1770.5</c:v>
                </c:pt>
                <c:pt idx="12">
                  <c:v>-1770.5</c:v>
                </c:pt>
                <c:pt idx="13">
                  <c:v>-1766.5</c:v>
                </c:pt>
                <c:pt idx="14">
                  <c:v>-1766.5</c:v>
                </c:pt>
                <c:pt idx="15">
                  <c:v>-1756</c:v>
                </c:pt>
                <c:pt idx="16">
                  <c:v>-1756</c:v>
                </c:pt>
                <c:pt idx="17">
                  <c:v>-1743.5</c:v>
                </c:pt>
                <c:pt idx="18">
                  <c:v>-1743.5</c:v>
                </c:pt>
                <c:pt idx="19">
                  <c:v>-1741.5</c:v>
                </c:pt>
                <c:pt idx="20">
                  <c:v>-1741.5</c:v>
                </c:pt>
                <c:pt idx="21">
                  <c:v>-1683.5</c:v>
                </c:pt>
                <c:pt idx="22">
                  <c:v>-1683.5</c:v>
                </c:pt>
                <c:pt idx="23">
                  <c:v>-1629.5</c:v>
                </c:pt>
                <c:pt idx="24">
                  <c:v>-1629.5</c:v>
                </c:pt>
                <c:pt idx="25">
                  <c:v>-1629</c:v>
                </c:pt>
                <c:pt idx="26">
                  <c:v>-1629</c:v>
                </c:pt>
                <c:pt idx="27">
                  <c:v>-1625</c:v>
                </c:pt>
                <c:pt idx="28">
                  <c:v>-1625</c:v>
                </c:pt>
                <c:pt idx="29">
                  <c:v>-928.5</c:v>
                </c:pt>
                <c:pt idx="30">
                  <c:v>-245</c:v>
                </c:pt>
                <c:pt idx="31">
                  <c:v>1164.5</c:v>
                </c:pt>
                <c:pt idx="32">
                  <c:v>1213</c:v>
                </c:pt>
                <c:pt idx="33">
                  <c:v>1345</c:v>
                </c:pt>
                <c:pt idx="34">
                  <c:v>1985</c:v>
                </c:pt>
                <c:pt idx="35">
                  <c:v>2068</c:v>
                </c:pt>
                <c:pt idx="36">
                  <c:v>2074</c:v>
                </c:pt>
                <c:pt idx="37">
                  <c:v>2086.5</c:v>
                </c:pt>
                <c:pt idx="38">
                  <c:v>2088.5</c:v>
                </c:pt>
                <c:pt idx="39">
                  <c:v>2097</c:v>
                </c:pt>
                <c:pt idx="40">
                  <c:v>2111.5</c:v>
                </c:pt>
                <c:pt idx="41">
                  <c:v>2115.5</c:v>
                </c:pt>
                <c:pt idx="42">
                  <c:v>2124</c:v>
                </c:pt>
                <c:pt idx="43">
                  <c:v>2126</c:v>
                </c:pt>
                <c:pt idx="44">
                  <c:v>2144.5</c:v>
                </c:pt>
                <c:pt idx="45">
                  <c:v>2157</c:v>
                </c:pt>
                <c:pt idx="46">
                  <c:v>2169.5</c:v>
                </c:pt>
                <c:pt idx="47">
                  <c:v>2809</c:v>
                </c:pt>
                <c:pt idx="48">
                  <c:v>2962</c:v>
                </c:pt>
                <c:pt idx="49">
                  <c:v>3654</c:v>
                </c:pt>
                <c:pt idx="50">
                  <c:v>5273</c:v>
                </c:pt>
                <c:pt idx="51">
                  <c:v>5277.5</c:v>
                </c:pt>
                <c:pt idx="52">
                  <c:v>5279.5</c:v>
                </c:pt>
                <c:pt idx="53">
                  <c:v>5304.5</c:v>
                </c:pt>
                <c:pt idx="54">
                  <c:v>5306.5</c:v>
                </c:pt>
                <c:pt idx="55">
                  <c:v>5308.5</c:v>
                </c:pt>
                <c:pt idx="56">
                  <c:v>5319</c:v>
                </c:pt>
                <c:pt idx="57">
                  <c:v>5335.5</c:v>
                </c:pt>
                <c:pt idx="58">
                  <c:v>5760.5</c:v>
                </c:pt>
                <c:pt idx="59">
                  <c:v>5764.5</c:v>
                </c:pt>
                <c:pt idx="60">
                  <c:v>5771</c:v>
                </c:pt>
                <c:pt idx="61">
                  <c:v>5785.5</c:v>
                </c:pt>
                <c:pt idx="62">
                  <c:v>5787.5</c:v>
                </c:pt>
                <c:pt idx="63">
                  <c:v>5796</c:v>
                </c:pt>
                <c:pt idx="64">
                  <c:v>5798</c:v>
                </c:pt>
                <c:pt idx="65">
                  <c:v>5800</c:v>
                </c:pt>
                <c:pt idx="66">
                  <c:v>5804</c:v>
                </c:pt>
                <c:pt idx="67">
                  <c:v>5810.5</c:v>
                </c:pt>
                <c:pt idx="68">
                  <c:v>5814.5</c:v>
                </c:pt>
                <c:pt idx="69">
                  <c:v>5816.5</c:v>
                </c:pt>
                <c:pt idx="70">
                  <c:v>5818.5</c:v>
                </c:pt>
                <c:pt idx="71">
                  <c:v>5821</c:v>
                </c:pt>
                <c:pt idx="72">
                  <c:v>5845.5</c:v>
                </c:pt>
                <c:pt idx="73">
                  <c:v>5847.5</c:v>
                </c:pt>
                <c:pt idx="74">
                  <c:v>5848</c:v>
                </c:pt>
                <c:pt idx="75">
                  <c:v>5854</c:v>
                </c:pt>
                <c:pt idx="76">
                  <c:v>5864.5</c:v>
                </c:pt>
                <c:pt idx="77">
                  <c:v>5866.5</c:v>
                </c:pt>
                <c:pt idx="78">
                  <c:v>5868.5</c:v>
                </c:pt>
                <c:pt idx="79">
                  <c:v>5883</c:v>
                </c:pt>
                <c:pt idx="80">
                  <c:v>5887</c:v>
                </c:pt>
                <c:pt idx="81">
                  <c:v>5899.5</c:v>
                </c:pt>
                <c:pt idx="82">
                  <c:v>5901.5</c:v>
                </c:pt>
                <c:pt idx="83">
                  <c:v>5904</c:v>
                </c:pt>
                <c:pt idx="84">
                  <c:v>5910</c:v>
                </c:pt>
                <c:pt idx="85">
                  <c:v>5912</c:v>
                </c:pt>
                <c:pt idx="86">
                  <c:v>5914</c:v>
                </c:pt>
                <c:pt idx="87">
                  <c:v>5922.5</c:v>
                </c:pt>
                <c:pt idx="88">
                  <c:v>5924.5</c:v>
                </c:pt>
                <c:pt idx="89">
                  <c:v>5931</c:v>
                </c:pt>
                <c:pt idx="90">
                  <c:v>5939</c:v>
                </c:pt>
                <c:pt idx="91">
                  <c:v>5941</c:v>
                </c:pt>
                <c:pt idx="92">
                  <c:v>5943.5</c:v>
                </c:pt>
                <c:pt idx="93">
                  <c:v>5960</c:v>
                </c:pt>
                <c:pt idx="94">
                  <c:v>5976.5</c:v>
                </c:pt>
                <c:pt idx="95">
                  <c:v>6499</c:v>
                </c:pt>
                <c:pt idx="96">
                  <c:v>6536.5</c:v>
                </c:pt>
                <c:pt idx="97">
                  <c:v>6547</c:v>
                </c:pt>
                <c:pt idx="98">
                  <c:v>6549</c:v>
                </c:pt>
                <c:pt idx="99">
                  <c:v>6563.5</c:v>
                </c:pt>
                <c:pt idx="100">
                  <c:v>6565.5</c:v>
                </c:pt>
                <c:pt idx="101">
                  <c:v>6567.5</c:v>
                </c:pt>
                <c:pt idx="102">
                  <c:v>6580</c:v>
                </c:pt>
                <c:pt idx="103">
                  <c:v>6592.5</c:v>
                </c:pt>
                <c:pt idx="104">
                  <c:v>6650.5</c:v>
                </c:pt>
                <c:pt idx="105">
                  <c:v>6663</c:v>
                </c:pt>
                <c:pt idx="106">
                  <c:v>6669.5</c:v>
                </c:pt>
                <c:pt idx="107">
                  <c:v>6671.5</c:v>
                </c:pt>
                <c:pt idx="108">
                  <c:v>6679</c:v>
                </c:pt>
                <c:pt idx="109">
                  <c:v>6679</c:v>
                </c:pt>
                <c:pt idx="110">
                  <c:v>6679</c:v>
                </c:pt>
                <c:pt idx="111">
                  <c:v>6679</c:v>
                </c:pt>
                <c:pt idx="112">
                  <c:v>6679</c:v>
                </c:pt>
                <c:pt idx="113">
                  <c:v>6679</c:v>
                </c:pt>
                <c:pt idx="114">
                  <c:v>6731.5</c:v>
                </c:pt>
                <c:pt idx="115">
                  <c:v>6850</c:v>
                </c:pt>
                <c:pt idx="116">
                  <c:v>7192</c:v>
                </c:pt>
                <c:pt idx="117">
                  <c:v>7399.5</c:v>
                </c:pt>
                <c:pt idx="118">
                  <c:v>7498</c:v>
                </c:pt>
                <c:pt idx="119">
                  <c:v>8199</c:v>
                </c:pt>
                <c:pt idx="120">
                  <c:v>8200.5</c:v>
                </c:pt>
                <c:pt idx="121">
                  <c:v>8296</c:v>
                </c:pt>
                <c:pt idx="122">
                  <c:v>8948</c:v>
                </c:pt>
                <c:pt idx="123">
                  <c:v>9673.5</c:v>
                </c:pt>
                <c:pt idx="124">
                  <c:v>9695.5</c:v>
                </c:pt>
                <c:pt idx="125">
                  <c:v>9695.5</c:v>
                </c:pt>
                <c:pt idx="126">
                  <c:v>9695.5</c:v>
                </c:pt>
                <c:pt idx="127">
                  <c:v>9726</c:v>
                </c:pt>
                <c:pt idx="128">
                  <c:v>10579</c:v>
                </c:pt>
                <c:pt idx="129">
                  <c:v>11359</c:v>
                </c:pt>
                <c:pt idx="130">
                  <c:v>12107.5</c:v>
                </c:pt>
                <c:pt idx="131">
                  <c:v>12738</c:v>
                </c:pt>
                <c:pt idx="132">
                  <c:v>12795</c:v>
                </c:pt>
                <c:pt idx="133">
                  <c:v>14283.5</c:v>
                </c:pt>
              </c:numCache>
            </c:numRef>
          </c:xVal>
          <c:yVal>
            <c:numRef>
              <c:f>Active!$H$21:$H$770</c:f>
              <c:numCache>
                <c:formatCode>General</c:formatCode>
                <c:ptCount val="7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F-4C93-AF6C-019EBE2B30B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Active!$F$21:$F$770</c:f>
              <c:numCache>
                <c:formatCode>General</c:formatCode>
                <c:ptCount val="750"/>
                <c:pt idx="0">
                  <c:v>-11799.5</c:v>
                </c:pt>
                <c:pt idx="1">
                  <c:v>-11798.5</c:v>
                </c:pt>
                <c:pt idx="2">
                  <c:v>-6357.5</c:v>
                </c:pt>
                <c:pt idx="3">
                  <c:v>-6347</c:v>
                </c:pt>
                <c:pt idx="4">
                  <c:v>-6345</c:v>
                </c:pt>
                <c:pt idx="5">
                  <c:v>-6341</c:v>
                </c:pt>
                <c:pt idx="6">
                  <c:v>-2436.5</c:v>
                </c:pt>
                <c:pt idx="7">
                  <c:v>-2397</c:v>
                </c:pt>
                <c:pt idx="8">
                  <c:v>-2343</c:v>
                </c:pt>
                <c:pt idx="9">
                  <c:v>-2320</c:v>
                </c:pt>
                <c:pt idx="10">
                  <c:v>-2318</c:v>
                </c:pt>
                <c:pt idx="11">
                  <c:v>-1770.5</c:v>
                </c:pt>
                <c:pt idx="12">
                  <c:v>-1770.5</c:v>
                </c:pt>
                <c:pt idx="13">
                  <c:v>-1766.5</c:v>
                </c:pt>
                <c:pt idx="14">
                  <c:v>-1766.5</c:v>
                </c:pt>
                <c:pt idx="15">
                  <c:v>-1756</c:v>
                </c:pt>
                <c:pt idx="16">
                  <c:v>-1756</c:v>
                </c:pt>
                <c:pt idx="17">
                  <c:v>-1743.5</c:v>
                </c:pt>
                <c:pt idx="18">
                  <c:v>-1743.5</c:v>
                </c:pt>
                <c:pt idx="19">
                  <c:v>-1741.5</c:v>
                </c:pt>
                <c:pt idx="20">
                  <c:v>-1741.5</c:v>
                </c:pt>
                <c:pt idx="21">
                  <c:v>-1683.5</c:v>
                </c:pt>
                <c:pt idx="22">
                  <c:v>-1683.5</c:v>
                </c:pt>
                <c:pt idx="23">
                  <c:v>-1629.5</c:v>
                </c:pt>
                <c:pt idx="24">
                  <c:v>-1629.5</c:v>
                </c:pt>
                <c:pt idx="25">
                  <c:v>-1629</c:v>
                </c:pt>
                <c:pt idx="26">
                  <c:v>-1629</c:v>
                </c:pt>
                <c:pt idx="27">
                  <c:v>-1625</c:v>
                </c:pt>
                <c:pt idx="28">
                  <c:v>-1625</c:v>
                </c:pt>
                <c:pt idx="29">
                  <c:v>-928.5</c:v>
                </c:pt>
                <c:pt idx="30">
                  <c:v>-245</c:v>
                </c:pt>
                <c:pt idx="31">
                  <c:v>1164.5</c:v>
                </c:pt>
                <c:pt idx="32">
                  <c:v>1213</c:v>
                </c:pt>
                <c:pt idx="33">
                  <c:v>1345</c:v>
                </c:pt>
                <c:pt idx="34">
                  <c:v>1985</c:v>
                </c:pt>
                <c:pt idx="35">
                  <c:v>2068</c:v>
                </c:pt>
                <c:pt idx="36">
                  <c:v>2074</c:v>
                </c:pt>
                <c:pt idx="37">
                  <c:v>2086.5</c:v>
                </c:pt>
                <c:pt idx="38">
                  <c:v>2088.5</c:v>
                </c:pt>
                <c:pt idx="39">
                  <c:v>2097</c:v>
                </c:pt>
                <c:pt idx="40">
                  <c:v>2111.5</c:v>
                </c:pt>
                <c:pt idx="41">
                  <c:v>2115.5</c:v>
                </c:pt>
                <c:pt idx="42">
                  <c:v>2124</c:v>
                </c:pt>
                <c:pt idx="43">
                  <c:v>2126</c:v>
                </c:pt>
                <c:pt idx="44">
                  <c:v>2144.5</c:v>
                </c:pt>
                <c:pt idx="45">
                  <c:v>2157</c:v>
                </c:pt>
                <c:pt idx="46">
                  <c:v>2169.5</c:v>
                </c:pt>
                <c:pt idx="47">
                  <c:v>2809</c:v>
                </c:pt>
                <c:pt idx="48">
                  <c:v>2962</c:v>
                </c:pt>
                <c:pt idx="49">
                  <c:v>3654</c:v>
                </c:pt>
                <c:pt idx="50">
                  <c:v>5273</c:v>
                </c:pt>
                <c:pt idx="51">
                  <c:v>5277.5</c:v>
                </c:pt>
                <c:pt idx="52">
                  <c:v>5279.5</c:v>
                </c:pt>
                <c:pt idx="53">
                  <c:v>5304.5</c:v>
                </c:pt>
                <c:pt idx="54">
                  <c:v>5306.5</c:v>
                </c:pt>
                <c:pt idx="55">
                  <c:v>5308.5</c:v>
                </c:pt>
                <c:pt idx="56">
                  <c:v>5319</c:v>
                </c:pt>
                <c:pt idx="57">
                  <c:v>5335.5</c:v>
                </c:pt>
                <c:pt idx="58">
                  <c:v>5760.5</c:v>
                </c:pt>
                <c:pt idx="59">
                  <c:v>5764.5</c:v>
                </c:pt>
                <c:pt idx="60">
                  <c:v>5771</c:v>
                </c:pt>
                <c:pt idx="61">
                  <c:v>5785.5</c:v>
                </c:pt>
                <c:pt idx="62">
                  <c:v>5787.5</c:v>
                </c:pt>
                <c:pt idx="63">
                  <c:v>5796</c:v>
                </c:pt>
                <c:pt idx="64">
                  <c:v>5798</c:v>
                </c:pt>
                <c:pt idx="65">
                  <c:v>5800</c:v>
                </c:pt>
                <c:pt idx="66">
                  <c:v>5804</c:v>
                </c:pt>
                <c:pt idx="67">
                  <c:v>5810.5</c:v>
                </c:pt>
                <c:pt idx="68">
                  <c:v>5814.5</c:v>
                </c:pt>
                <c:pt idx="69">
                  <c:v>5816.5</c:v>
                </c:pt>
                <c:pt idx="70">
                  <c:v>5818.5</c:v>
                </c:pt>
                <c:pt idx="71">
                  <c:v>5821</c:v>
                </c:pt>
                <c:pt idx="72">
                  <c:v>5845.5</c:v>
                </c:pt>
                <c:pt idx="73">
                  <c:v>5847.5</c:v>
                </c:pt>
                <c:pt idx="74">
                  <c:v>5848</c:v>
                </c:pt>
                <c:pt idx="75">
                  <c:v>5854</c:v>
                </c:pt>
                <c:pt idx="76">
                  <c:v>5864.5</c:v>
                </c:pt>
                <c:pt idx="77">
                  <c:v>5866.5</c:v>
                </c:pt>
                <c:pt idx="78">
                  <c:v>5868.5</c:v>
                </c:pt>
                <c:pt idx="79">
                  <c:v>5883</c:v>
                </c:pt>
                <c:pt idx="80">
                  <c:v>5887</c:v>
                </c:pt>
                <c:pt idx="81">
                  <c:v>5899.5</c:v>
                </c:pt>
                <c:pt idx="82">
                  <c:v>5901.5</c:v>
                </c:pt>
                <c:pt idx="83">
                  <c:v>5904</c:v>
                </c:pt>
                <c:pt idx="84">
                  <c:v>5910</c:v>
                </c:pt>
                <c:pt idx="85">
                  <c:v>5912</c:v>
                </c:pt>
                <c:pt idx="86">
                  <c:v>5914</c:v>
                </c:pt>
                <c:pt idx="87">
                  <c:v>5922.5</c:v>
                </c:pt>
                <c:pt idx="88">
                  <c:v>5924.5</c:v>
                </c:pt>
                <c:pt idx="89">
                  <c:v>5931</c:v>
                </c:pt>
                <c:pt idx="90">
                  <c:v>5939</c:v>
                </c:pt>
                <c:pt idx="91">
                  <c:v>5941</c:v>
                </c:pt>
                <c:pt idx="92">
                  <c:v>5943.5</c:v>
                </c:pt>
                <c:pt idx="93">
                  <c:v>5960</c:v>
                </c:pt>
                <c:pt idx="94">
                  <c:v>5976.5</c:v>
                </c:pt>
                <c:pt idx="95">
                  <c:v>6499</c:v>
                </c:pt>
                <c:pt idx="96">
                  <c:v>6536.5</c:v>
                </c:pt>
                <c:pt idx="97">
                  <c:v>6547</c:v>
                </c:pt>
                <c:pt idx="98">
                  <c:v>6549</c:v>
                </c:pt>
                <c:pt idx="99">
                  <c:v>6563.5</c:v>
                </c:pt>
                <c:pt idx="100">
                  <c:v>6565.5</c:v>
                </c:pt>
                <c:pt idx="101">
                  <c:v>6567.5</c:v>
                </c:pt>
                <c:pt idx="102">
                  <c:v>6580</c:v>
                </c:pt>
                <c:pt idx="103">
                  <c:v>6592.5</c:v>
                </c:pt>
                <c:pt idx="104">
                  <c:v>6650.5</c:v>
                </c:pt>
                <c:pt idx="105">
                  <c:v>6663</c:v>
                </c:pt>
                <c:pt idx="106">
                  <c:v>6669.5</c:v>
                </c:pt>
                <c:pt idx="107">
                  <c:v>6671.5</c:v>
                </c:pt>
                <c:pt idx="108">
                  <c:v>6679</c:v>
                </c:pt>
                <c:pt idx="109">
                  <c:v>6679</c:v>
                </c:pt>
                <c:pt idx="110">
                  <c:v>6679</c:v>
                </c:pt>
                <c:pt idx="111">
                  <c:v>6679</c:v>
                </c:pt>
                <c:pt idx="112">
                  <c:v>6679</c:v>
                </c:pt>
                <c:pt idx="113">
                  <c:v>6679</c:v>
                </c:pt>
                <c:pt idx="114">
                  <c:v>6731.5</c:v>
                </c:pt>
                <c:pt idx="115">
                  <c:v>6850</c:v>
                </c:pt>
                <c:pt idx="116">
                  <c:v>7192</c:v>
                </c:pt>
                <c:pt idx="117">
                  <c:v>7399.5</c:v>
                </c:pt>
                <c:pt idx="118">
                  <c:v>7498</c:v>
                </c:pt>
                <c:pt idx="119">
                  <c:v>8199</c:v>
                </c:pt>
                <c:pt idx="120">
                  <c:v>8200.5</c:v>
                </c:pt>
                <c:pt idx="121">
                  <c:v>8296</c:v>
                </c:pt>
                <c:pt idx="122">
                  <c:v>8948</c:v>
                </c:pt>
                <c:pt idx="123">
                  <c:v>9673.5</c:v>
                </c:pt>
                <c:pt idx="124">
                  <c:v>9695.5</c:v>
                </c:pt>
                <c:pt idx="125">
                  <c:v>9695.5</c:v>
                </c:pt>
                <c:pt idx="126">
                  <c:v>9695.5</c:v>
                </c:pt>
                <c:pt idx="127">
                  <c:v>9726</c:v>
                </c:pt>
                <c:pt idx="128">
                  <c:v>10579</c:v>
                </c:pt>
                <c:pt idx="129">
                  <c:v>11359</c:v>
                </c:pt>
                <c:pt idx="130">
                  <c:v>12107.5</c:v>
                </c:pt>
                <c:pt idx="131">
                  <c:v>12738</c:v>
                </c:pt>
                <c:pt idx="132">
                  <c:v>12795</c:v>
                </c:pt>
                <c:pt idx="133">
                  <c:v>14283.5</c:v>
                </c:pt>
              </c:numCache>
            </c:numRef>
          </c:xVal>
          <c:yVal>
            <c:numRef>
              <c:f>Active!$I$21:$I$770</c:f>
              <c:numCache>
                <c:formatCode>General</c:formatCode>
                <c:ptCount val="750"/>
                <c:pt idx="48">
                  <c:v>-6.5560000002733432E-3</c:v>
                </c:pt>
                <c:pt idx="116">
                  <c:v>-6.7959999942104332E-3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8F-4C93-AF6C-019EBE2B30B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Active!$F$21:$F$770</c:f>
              <c:numCache>
                <c:formatCode>General</c:formatCode>
                <c:ptCount val="750"/>
                <c:pt idx="0">
                  <c:v>-11799.5</c:v>
                </c:pt>
                <c:pt idx="1">
                  <c:v>-11798.5</c:v>
                </c:pt>
                <c:pt idx="2">
                  <c:v>-6357.5</c:v>
                </c:pt>
                <c:pt idx="3">
                  <c:v>-6347</c:v>
                </c:pt>
                <c:pt idx="4">
                  <c:v>-6345</c:v>
                </c:pt>
                <c:pt idx="5">
                  <c:v>-6341</c:v>
                </c:pt>
                <c:pt idx="6">
                  <c:v>-2436.5</c:v>
                </c:pt>
                <c:pt idx="7">
                  <c:v>-2397</c:v>
                </c:pt>
                <c:pt idx="8">
                  <c:v>-2343</c:v>
                </c:pt>
                <c:pt idx="9">
                  <c:v>-2320</c:v>
                </c:pt>
                <c:pt idx="10">
                  <c:v>-2318</c:v>
                </c:pt>
                <c:pt idx="11">
                  <c:v>-1770.5</c:v>
                </c:pt>
                <c:pt idx="12">
                  <c:v>-1770.5</c:v>
                </c:pt>
                <c:pt idx="13">
                  <c:v>-1766.5</c:v>
                </c:pt>
                <c:pt idx="14">
                  <c:v>-1766.5</c:v>
                </c:pt>
                <c:pt idx="15">
                  <c:v>-1756</c:v>
                </c:pt>
                <c:pt idx="16">
                  <c:v>-1756</c:v>
                </c:pt>
                <c:pt idx="17">
                  <c:v>-1743.5</c:v>
                </c:pt>
                <c:pt idx="18">
                  <c:v>-1743.5</c:v>
                </c:pt>
                <c:pt idx="19">
                  <c:v>-1741.5</c:v>
                </c:pt>
                <c:pt idx="20">
                  <c:v>-1741.5</c:v>
                </c:pt>
                <c:pt idx="21">
                  <c:v>-1683.5</c:v>
                </c:pt>
                <c:pt idx="22">
                  <c:v>-1683.5</c:v>
                </c:pt>
                <c:pt idx="23">
                  <c:v>-1629.5</c:v>
                </c:pt>
                <c:pt idx="24">
                  <c:v>-1629.5</c:v>
                </c:pt>
                <c:pt idx="25">
                  <c:v>-1629</c:v>
                </c:pt>
                <c:pt idx="26">
                  <c:v>-1629</c:v>
                </c:pt>
                <c:pt idx="27">
                  <c:v>-1625</c:v>
                </c:pt>
                <c:pt idx="28">
                  <c:v>-1625</c:v>
                </c:pt>
                <c:pt idx="29">
                  <c:v>-928.5</c:v>
                </c:pt>
                <c:pt idx="30">
                  <c:v>-245</c:v>
                </c:pt>
                <c:pt idx="31">
                  <c:v>1164.5</c:v>
                </c:pt>
                <c:pt idx="32">
                  <c:v>1213</c:v>
                </c:pt>
                <c:pt idx="33">
                  <c:v>1345</c:v>
                </c:pt>
                <c:pt idx="34">
                  <c:v>1985</c:v>
                </c:pt>
                <c:pt idx="35">
                  <c:v>2068</c:v>
                </c:pt>
                <c:pt idx="36">
                  <c:v>2074</c:v>
                </c:pt>
                <c:pt idx="37">
                  <c:v>2086.5</c:v>
                </c:pt>
                <c:pt idx="38">
                  <c:v>2088.5</c:v>
                </c:pt>
                <c:pt idx="39">
                  <c:v>2097</c:v>
                </c:pt>
                <c:pt idx="40">
                  <c:v>2111.5</c:v>
                </c:pt>
                <c:pt idx="41">
                  <c:v>2115.5</c:v>
                </c:pt>
                <c:pt idx="42">
                  <c:v>2124</c:v>
                </c:pt>
                <c:pt idx="43">
                  <c:v>2126</c:v>
                </c:pt>
                <c:pt idx="44">
                  <c:v>2144.5</c:v>
                </c:pt>
                <c:pt idx="45">
                  <c:v>2157</c:v>
                </c:pt>
                <c:pt idx="46">
                  <c:v>2169.5</c:v>
                </c:pt>
                <c:pt idx="47">
                  <c:v>2809</c:v>
                </c:pt>
                <c:pt idx="48">
                  <c:v>2962</c:v>
                </c:pt>
                <c:pt idx="49">
                  <c:v>3654</c:v>
                </c:pt>
                <c:pt idx="50">
                  <c:v>5273</c:v>
                </c:pt>
                <c:pt idx="51">
                  <c:v>5277.5</c:v>
                </c:pt>
                <c:pt idx="52">
                  <c:v>5279.5</c:v>
                </c:pt>
                <c:pt idx="53">
                  <c:v>5304.5</c:v>
                </c:pt>
                <c:pt idx="54">
                  <c:v>5306.5</c:v>
                </c:pt>
                <c:pt idx="55">
                  <c:v>5308.5</c:v>
                </c:pt>
                <c:pt idx="56">
                  <c:v>5319</c:v>
                </c:pt>
                <c:pt idx="57">
                  <c:v>5335.5</c:v>
                </c:pt>
                <c:pt idx="58">
                  <c:v>5760.5</c:v>
                </c:pt>
                <c:pt idx="59">
                  <c:v>5764.5</c:v>
                </c:pt>
                <c:pt idx="60">
                  <c:v>5771</c:v>
                </c:pt>
                <c:pt idx="61">
                  <c:v>5785.5</c:v>
                </c:pt>
                <c:pt idx="62">
                  <c:v>5787.5</c:v>
                </c:pt>
                <c:pt idx="63">
                  <c:v>5796</c:v>
                </c:pt>
                <c:pt idx="64">
                  <c:v>5798</c:v>
                </c:pt>
                <c:pt idx="65">
                  <c:v>5800</c:v>
                </c:pt>
                <c:pt idx="66">
                  <c:v>5804</c:v>
                </c:pt>
                <c:pt idx="67">
                  <c:v>5810.5</c:v>
                </c:pt>
                <c:pt idx="68">
                  <c:v>5814.5</c:v>
                </c:pt>
                <c:pt idx="69">
                  <c:v>5816.5</c:v>
                </c:pt>
                <c:pt idx="70">
                  <c:v>5818.5</c:v>
                </c:pt>
                <c:pt idx="71">
                  <c:v>5821</c:v>
                </c:pt>
                <c:pt idx="72">
                  <c:v>5845.5</c:v>
                </c:pt>
                <c:pt idx="73">
                  <c:v>5847.5</c:v>
                </c:pt>
                <c:pt idx="74">
                  <c:v>5848</c:v>
                </c:pt>
                <c:pt idx="75">
                  <c:v>5854</c:v>
                </c:pt>
                <c:pt idx="76">
                  <c:v>5864.5</c:v>
                </c:pt>
                <c:pt idx="77">
                  <c:v>5866.5</c:v>
                </c:pt>
                <c:pt idx="78">
                  <c:v>5868.5</c:v>
                </c:pt>
                <c:pt idx="79">
                  <c:v>5883</c:v>
                </c:pt>
                <c:pt idx="80">
                  <c:v>5887</c:v>
                </c:pt>
                <c:pt idx="81">
                  <c:v>5899.5</c:v>
                </c:pt>
                <c:pt idx="82">
                  <c:v>5901.5</c:v>
                </c:pt>
                <c:pt idx="83">
                  <c:v>5904</c:v>
                </c:pt>
                <c:pt idx="84">
                  <c:v>5910</c:v>
                </c:pt>
                <c:pt idx="85">
                  <c:v>5912</c:v>
                </c:pt>
                <c:pt idx="86">
                  <c:v>5914</c:v>
                </c:pt>
                <c:pt idx="87">
                  <c:v>5922.5</c:v>
                </c:pt>
                <c:pt idx="88">
                  <c:v>5924.5</c:v>
                </c:pt>
                <c:pt idx="89">
                  <c:v>5931</c:v>
                </c:pt>
                <c:pt idx="90">
                  <c:v>5939</c:v>
                </c:pt>
                <c:pt idx="91">
                  <c:v>5941</c:v>
                </c:pt>
                <c:pt idx="92">
                  <c:v>5943.5</c:v>
                </c:pt>
                <c:pt idx="93">
                  <c:v>5960</c:v>
                </c:pt>
                <c:pt idx="94">
                  <c:v>5976.5</c:v>
                </c:pt>
                <c:pt idx="95">
                  <c:v>6499</c:v>
                </c:pt>
                <c:pt idx="96">
                  <c:v>6536.5</c:v>
                </c:pt>
                <c:pt idx="97">
                  <c:v>6547</c:v>
                </c:pt>
                <c:pt idx="98">
                  <c:v>6549</c:v>
                </c:pt>
                <c:pt idx="99">
                  <c:v>6563.5</c:v>
                </c:pt>
                <c:pt idx="100">
                  <c:v>6565.5</c:v>
                </c:pt>
                <c:pt idx="101">
                  <c:v>6567.5</c:v>
                </c:pt>
                <c:pt idx="102">
                  <c:v>6580</c:v>
                </c:pt>
                <c:pt idx="103">
                  <c:v>6592.5</c:v>
                </c:pt>
                <c:pt idx="104">
                  <c:v>6650.5</c:v>
                </c:pt>
                <c:pt idx="105">
                  <c:v>6663</c:v>
                </c:pt>
                <c:pt idx="106">
                  <c:v>6669.5</c:v>
                </c:pt>
                <c:pt idx="107">
                  <c:v>6671.5</c:v>
                </c:pt>
                <c:pt idx="108">
                  <c:v>6679</c:v>
                </c:pt>
                <c:pt idx="109">
                  <c:v>6679</c:v>
                </c:pt>
                <c:pt idx="110">
                  <c:v>6679</c:v>
                </c:pt>
                <c:pt idx="111">
                  <c:v>6679</c:v>
                </c:pt>
                <c:pt idx="112">
                  <c:v>6679</c:v>
                </c:pt>
                <c:pt idx="113">
                  <c:v>6679</c:v>
                </c:pt>
                <c:pt idx="114">
                  <c:v>6731.5</c:v>
                </c:pt>
                <c:pt idx="115">
                  <c:v>6850</c:v>
                </c:pt>
                <c:pt idx="116">
                  <c:v>7192</c:v>
                </c:pt>
                <c:pt idx="117">
                  <c:v>7399.5</c:v>
                </c:pt>
                <c:pt idx="118">
                  <c:v>7498</c:v>
                </c:pt>
                <c:pt idx="119">
                  <c:v>8199</c:v>
                </c:pt>
                <c:pt idx="120">
                  <c:v>8200.5</c:v>
                </c:pt>
                <c:pt idx="121">
                  <c:v>8296</c:v>
                </c:pt>
                <c:pt idx="122">
                  <c:v>8948</c:v>
                </c:pt>
                <c:pt idx="123">
                  <c:v>9673.5</c:v>
                </c:pt>
                <c:pt idx="124">
                  <c:v>9695.5</c:v>
                </c:pt>
                <c:pt idx="125">
                  <c:v>9695.5</c:v>
                </c:pt>
                <c:pt idx="126">
                  <c:v>9695.5</c:v>
                </c:pt>
                <c:pt idx="127">
                  <c:v>9726</c:v>
                </c:pt>
                <c:pt idx="128">
                  <c:v>10579</c:v>
                </c:pt>
                <c:pt idx="129">
                  <c:v>11359</c:v>
                </c:pt>
                <c:pt idx="130">
                  <c:v>12107.5</c:v>
                </c:pt>
                <c:pt idx="131">
                  <c:v>12738</c:v>
                </c:pt>
                <c:pt idx="132">
                  <c:v>12795</c:v>
                </c:pt>
                <c:pt idx="133">
                  <c:v>14283.5</c:v>
                </c:pt>
              </c:numCache>
            </c:numRef>
          </c:xVal>
          <c:yVal>
            <c:numRef>
              <c:f>Active!$J$21:$J$770</c:f>
              <c:numCache>
                <c:formatCode>General</c:formatCode>
                <c:ptCount val="750"/>
                <c:pt idx="2">
                  <c:v>2.3600002023158595E-3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8F-4C93-AF6C-019EBE2B30B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Active!$F$21:$F$770</c:f>
              <c:numCache>
                <c:formatCode>General</c:formatCode>
                <c:ptCount val="750"/>
                <c:pt idx="0">
                  <c:v>-11799.5</c:v>
                </c:pt>
                <c:pt idx="1">
                  <c:v>-11798.5</c:v>
                </c:pt>
                <c:pt idx="2">
                  <c:v>-6357.5</c:v>
                </c:pt>
                <c:pt idx="3">
                  <c:v>-6347</c:v>
                </c:pt>
                <c:pt idx="4">
                  <c:v>-6345</c:v>
                </c:pt>
                <c:pt idx="5">
                  <c:v>-6341</c:v>
                </c:pt>
                <c:pt idx="6">
                  <c:v>-2436.5</c:v>
                </c:pt>
                <c:pt idx="7">
                  <c:v>-2397</c:v>
                </c:pt>
                <c:pt idx="8">
                  <c:v>-2343</c:v>
                </c:pt>
                <c:pt idx="9">
                  <c:v>-2320</c:v>
                </c:pt>
                <c:pt idx="10">
                  <c:v>-2318</c:v>
                </c:pt>
                <c:pt idx="11">
                  <c:v>-1770.5</c:v>
                </c:pt>
                <c:pt idx="12">
                  <c:v>-1770.5</c:v>
                </c:pt>
                <c:pt idx="13">
                  <c:v>-1766.5</c:v>
                </c:pt>
                <c:pt idx="14">
                  <c:v>-1766.5</c:v>
                </c:pt>
                <c:pt idx="15">
                  <c:v>-1756</c:v>
                </c:pt>
                <c:pt idx="16">
                  <c:v>-1756</c:v>
                </c:pt>
                <c:pt idx="17">
                  <c:v>-1743.5</c:v>
                </c:pt>
                <c:pt idx="18">
                  <c:v>-1743.5</c:v>
                </c:pt>
                <c:pt idx="19">
                  <c:v>-1741.5</c:v>
                </c:pt>
                <c:pt idx="20">
                  <c:v>-1741.5</c:v>
                </c:pt>
                <c:pt idx="21">
                  <c:v>-1683.5</c:v>
                </c:pt>
                <c:pt idx="22">
                  <c:v>-1683.5</c:v>
                </c:pt>
                <c:pt idx="23">
                  <c:v>-1629.5</c:v>
                </c:pt>
                <c:pt idx="24">
                  <c:v>-1629.5</c:v>
                </c:pt>
                <c:pt idx="25">
                  <c:v>-1629</c:v>
                </c:pt>
                <c:pt idx="26">
                  <c:v>-1629</c:v>
                </c:pt>
                <c:pt idx="27">
                  <c:v>-1625</c:v>
                </c:pt>
                <c:pt idx="28">
                  <c:v>-1625</c:v>
                </c:pt>
                <c:pt idx="29">
                  <c:v>-928.5</c:v>
                </c:pt>
                <c:pt idx="30">
                  <c:v>-245</c:v>
                </c:pt>
                <c:pt idx="31">
                  <c:v>1164.5</c:v>
                </c:pt>
                <c:pt idx="32">
                  <c:v>1213</c:v>
                </c:pt>
                <c:pt idx="33">
                  <c:v>1345</c:v>
                </c:pt>
                <c:pt idx="34">
                  <c:v>1985</c:v>
                </c:pt>
                <c:pt idx="35">
                  <c:v>2068</c:v>
                </c:pt>
                <c:pt idx="36">
                  <c:v>2074</c:v>
                </c:pt>
                <c:pt idx="37">
                  <c:v>2086.5</c:v>
                </c:pt>
                <c:pt idx="38">
                  <c:v>2088.5</c:v>
                </c:pt>
                <c:pt idx="39">
                  <c:v>2097</c:v>
                </c:pt>
                <c:pt idx="40">
                  <c:v>2111.5</c:v>
                </c:pt>
                <c:pt idx="41">
                  <c:v>2115.5</c:v>
                </c:pt>
                <c:pt idx="42">
                  <c:v>2124</c:v>
                </c:pt>
                <c:pt idx="43">
                  <c:v>2126</c:v>
                </c:pt>
                <c:pt idx="44">
                  <c:v>2144.5</c:v>
                </c:pt>
                <c:pt idx="45">
                  <c:v>2157</c:v>
                </c:pt>
                <c:pt idx="46">
                  <c:v>2169.5</c:v>
                </c:pt>
                <c:pt idx="47">
                  <c:v>2809</c:v>
                </c:pt>
                <c:pt idx="48">
                  <c:v>2962</c:v>
                </c:pt>
                <c:pt idx="49">
                  <c:v>3654</c:v>
                </c:pt>
                <c:pt idx="50">
                  <c:v>5273</c:v>
                </c:pt>
                <c:pt idx="51">
                  <c:v>5277.5</c:v>
                </c:pt>
                <c:pt idx="52">
                  <c:v>5279.5</c:v>
                </c:pt>
                <c:pt idx="53">
                  <c:v>5304.5</c:v>
                </c:pt>
                <c:pt idx="54">
                  <c:v>5306.5</c:v>
                </c:pt>
                <c:pt idx="55">
                  <c:v>5308.5</c:v>
                </c:pt>
                <c:pt idx="56">
                  <c:v>5319</c:v>
                </c:pt>
                <c:pt idx="57">
                  <c:v>5335.5</c:v>
                </c:pt>
                <c:pt idx="58">
                  <c:v>5760.5</c:v>
                </c:pt>
                <c:pt idx="59">
                  <c:v>5764.5</c:v>
                </c:pt>
                <c:pt idx="60">
                  <c:v>5771</c:v>
                </c:pt>
                <c:pt idx="61">
                  <c:v>5785.5</c:v>
                </c:pt>
                <c:pt idx="62">
                  <c:v>5787.5</c:v>
                </c:pt>
                <c:pt idx="63">
                  <c:v>5796</c:v>
                </c:pt>
                <c:pt idx="64">
                  <c:v>5798</c:v>
                </c:pt>
                <c:pt idx="65">
                  <c:v>5800</c:v>
                </c:pt>
                <c:pt idx="66">
                  <c:v>5804</c:v>
                </c:pt>
                <c:pt idx="67">
                  <c:v>5810.5</c:v>
                </c:pt>
                <c:pt idx="68">
                  <c:v>5814.5</c:v>
                </c:pt>
                <c:pt idx="69">
                  <c:v>5816.5</c:v>
                </c:pt>
                <c:pt idx="70">
                  <c:v>5818.5</c:v>
                </c:pt>
                <c:pt idx="71">
                  <c:v>5821</c:v>
                </c:pt>
                <c:pt idx="72">
                  <c:v>5845.5</c:v>
                </c:pt>
                <c:pt idx="73">
                  <c:v>5847.5</c:v>
                </c:pt>
                <c:pt idx="74">
                  <c:v>5848</c:v>
                </c:pt>
                <c:pt idx="75">
                  <c:v>5854</c:v>
                </c:pt>
                <c:pt idx="76">
                  <c:v>5864.5</c:v>
                </c:pt>
                <c:pt idx="77">
                  <c:v>5866.5</c:v>
                </c:pt>
                <c:pt idx="78">
                  <c:v>5868.5</c:v>
                </c:pt>
                <c:pt idx="79">
                  <c:v>5883</c:v>
                </c:pt>
                <c:pt idx="80">
                  <c:v>5887</c:v>
                </c:pt>
                <c:pt idx="81">
                  <c:v>5899.5</c:v>
                </c:pt>
                <c:pt idx="82">
                  <c:v>5901.5</c:v>
                </c:pt>
                <c:pt idx="83">
                  <c:v>5904</c:v>
                </c:pt>
                <c:pt idx="84">
                  <c:v>5910</c:v>
                </c:pt>
                <c:pt idx="85">
                  <c:v>5912</c:v>
                </c:pt>
                <c:pt idx="86">
                  <c:v>5914</c:v>
                </c:pt>
                <c:pt idx="87">
                  <c:v>5922.5</c:v>
                </c:pt>
                <c:pt idx="88">
                  <c:v>5924.5</c:v>
                </c:pt>
                <c:pt idx="89">
                  <c:v>5931</c:v>
                </c:pt>
                <c:pt idx="90">
                  <c:v>5939</c:v>
                </c:pt>
                <c:pt idx="91">
                  <c:v>5941</c:v>
                </c:pt>
                <c:pt idx="92">
                  <c:v>5943.5</c:v>
                </c:pt>
                <c:pt idx="93">
                  <c:v>5960</c:v>
                </c:pt>
                <c:pt idx="94">
                  <c:v>5976.5</c:v>
                </c:pt>
                <c:pt idx="95">
                  <c:v>6499</c:v>
                </c:pt>
                <c:pt idx="96">
                  <c:v>6536.5</c:v>
                </c:pt>
                <c:pt idx="97">
                  <c:v>6547</c:v>
                </c:pt>
                <c:pt idx="98">
                  <c:v>6549</c:v>
                </c:pt>
                <c:pt idx="99">
                  <c:v>6563.5</c:v>
                </c:pt>
                <c:pt idx="100">
                  <c:v>6565.5</c:v>
                </c:pt>
                <c:pt idx="101">
                  <c:v>6567.5</c:v>
                </c:pt>
                <c:pt idx="102">
                  <c:v>6580</c:v>
                </c:pt>
                <c:pt idx="103">
                  <c:v>6592.5</c:v>
                </c:pt>
                <c:pt idx="104">
                  <c:v>6650.5</c:v>
                </c:pt>
                <c:pt idx="105">
                  <c:v>6663</c:v>
                </c:pt>
                <c:pt idx="106">
                  <c:v>6669.5</c:v>
                </c:pt>
                <c:pt idx="107">
                  <c:v>6671.5</c:v>
                </c:pt>
                <c:pt idx="108">
                  <c:v>6679</c:v>
                </c:pt>
                <c:pt idx="109">
                  <c:v>6679</c:v>
                </c:pt>
                <c:pt idx="110">
                  <c:v>6679</c:v>
                </c:pt>
                <c:pt idx="111">
                  <c:v>6679</c:v>
                </c:pt>
                <c:pt idx="112">
                  <c:v>6679</c:v>
                </c:pt>
                <c:pt idx="113">
                  <c:v>6679</c:v>
                </c:pt>
                <c:pt idx="114">
                  <c:v>6731.5</c:v>
                </c:pt>
                <c:pt idx="115">
                  <c:v>6850</c:v>
                </c:pt>
                <c:pt idx="116">
                  <c:v>7192</c:v>
                </c:pt>
                <c:pt idx="117">
                  <c:v>7399.5</c:v>
                </c:pt>
                <c:pt idx="118">
                  <c:v>7498</c:v>
                </c:pt>
                <c:pt idx="119">
                  <c:v>8199</c:v>
                </c:pt>
                <c:pt idx="120">
                  <c:v>8200.5</c:v>
                </c:pt>
                <c:pt idx="121">
                  <c:v>8296</c:v>
                </c:pt>
                <c:pt idx="122">
                  <c:v>8948</c:v>
                </c:pt>
                <c:pt idx="123">
                  <c:v>9673.5</c:v>
                </c:pt>
                <c:pt idx="124">
                  <c:v>9695.5</c:v>
                </c:pt>
                <c:pt idx="125">
                  <c:v>9695.5</c:v>
                </c:pt>
                <c:pt idx="126">
                  <c:v>9695.5</c:v>
                </c:pt>
                <c:pt idx="127">
                  <c:v>9726</c:v>
                </c:pt>
                <c:pt idx="128">
                  <c:v>10579</c:v>
                </c:pt>
                <c:pt idx="129">
                  <c:v>11359</c:v>
                </c:pt>
                <c:pt idx="130">
                  <c:v>12107.5</c:v>
                </c:pt>
                <c:pt idx="131">
                  <c:v>12738</c:v>
                </c:pt>
                <c:pt idx="132">
                  <c:v>12795</c:v>
                </c:pt>
                <c:pt idx="133">
                  <c:v>14283.5</c:v>
                </c:pt>
              </c:numCache>
            </c:numRef>
          </c:xVal>
          <c:yVal>
            <c:numRef>
              <c:f>Active!$K$21:$K$770</c:f>
              <c:numCache>
                <c:formatCode>General</c:formatCode>
                <c:ptCount val="750"/>
                <c:pt idx="0">
                  <c:v>1.1956000002101064E-2</c:v>
                </c:pt>
                <c:pt idx="1">
                  <c:v>1.2567999998282176E-2</c:v>
                </c:pt>
                <c:pt idx="3">
                  <c:v>2.43599994428223E-3</c:v>
                </c:pt>
                <c:pt idx="4">
                  <c:v>2.7599998138612136E-3</c:v>
                </c:pt>
                <c:pt idx="5">
                  <c:v>2.3080000246409327E-3</c:v>
                </c:pt>
                <c:pt idx="6">
                  <c:v>-2.4879999982658774E-3</c:v>
                </c:pt>
                <c:pt idx="7">
                  <c:v>-3.1640000015613623E-3</c:v>
                </c:pt>
                <c:pt idx="8">
                  <c:v>-8.1599999975878745E-4</c:v>
                </c:pt>
                <c:pt idx="9">
                  <c:v>-4.8400000014225952E-3</c:v>
                </c:pt>
                <c:pt idx="10">
                  <c:v>-2.9159999976400286E-3</c:v>
                </c:pt>
                <c:pt idx="11">
                  <c:v>-2.0959999965270981E-3</c:v>
                </c:pt>
                <c:pt idx="12">
                  <c:v>-2.0959999965270981E-3</c:v>
                </c:pt>
                <c:pt idx="13">
                  <c:v>-2.9480000011972152E-3</c:v>
                </c:pt>
                <c:pt idx="14">
                  <c:v>-2.9480000011972152E-3</c:v>
                </c:pt>
                <c:pt idx="15">
                  <c:v>-2.9719999947701581E-3</c:v>
                </c:pt>
                <c:pt idx="16">
                  <c:v>-2.9719999947701581E-3</c:v>
                </c:pt>
                <c:pt idx="17">
                  <c:v>-3.8720000011380762E-3</c:v>
                </c:pt>
                <c:pt idx="18">
                  <c:v>-3.8720000011380762E-3</c:v>
                </c:pt>
                <c:pt idx="19">
                  <c:v>-3.0479999986710027E-3</c:v>
                </c:pt>
                <c:pt idx="20">
                  <c:v>-3.0479999986710027E-3</c:v>
                </c:pt>
                <c:pt idx="21">
                  <c:v>-2.2519999984069727E-3</c:v>
                </c:pt>
                <c:pt idx="22">
                  <c:v>-2.2519999984069727E-3</c:v>
                </c:pt>
                <c:pt idx="23">
                  <c:v>-1.9040000042878091E-3</c:v>
                </c:pt>
                <c:pt idx="24">
                  <c:v>-1.9040000042878091E-3</c:v>
                </c:pt>
                <c:pt idx="25">
                  <c:v>-3.8480000002891757E-3</c:v>
                </c:pt>
                <c:pt idx="26">
                  <c:v>-3.8480000002891757E-3</c:v>
                </c:pt>
                <c:pt idx="27">
                  <c:v>-4.0999999982886948E-3</c:v>
                </c:pt>
                <c:pt idx="28">
                  <c:v>-4.0999999982886948E-3</c:v>
                </c:pt>
                <c:pt idx="29">
                  <c:v>-4.292000005079899E-3</c:v>
                </c:pt>
                <c:pt idx="30">
                  <c:v>-3.7400000001071021E-3</c:v>
                </c:pt>
                <c:pt idx="31">
                  <c:v>-4.9759999965317547E-3</c:v>
                </c:pt>
                <c:pt idx="32">
                  <c:v>-6.2440000037895516E-3</c:v>
                </c:pt>
                <c:pt idx="33">
                  <c:v>-2.9599999979836866E-3</c:v>
                </c:pt>
                <c:pt idx="49">
                  <c:v>-5.7519999973010272E-3</c:v>
                </c:pt>
                <c:pt idx="106">
                  <c:v>-5.3160000024945475E-3</c:v>
                </c:pt>
                <c:pt idx="108">
                  <c:v>-8.5520000211545266E-3</c:v>
                </c:pt>
                <c:pt idx="109">
                  <c:v>-8.5519999993266538E-3</c:v>
                </c:pt>
                <c:pt idx="110">
                  <c:v>-7.6520001530298032E-3</c:v>
                </c:pt>
                <c:pt idx="111">
                  <c:v>-7.6520000002346933E-3</c:v>
                </c:pt>
                <c:pt idx="112">
                  <c:v>-6.6519999963929877E-3</c:v>
                </c:pt>
                <c:pt idx="113">
                  <c:v>-6.6519999891170301E-3</c:v>
                </c:pt>
                <c:pt idx="117">
                  <c:v>-7.255999997141771E-3</c:v>
                </c:pt>
                <c:pt idx="118">
                  <c:v>-5.1239999957033433E-3</c:v>
                </c:pt>
                <c:pt idx="119">
                  <c:v>-5.5119999960879795E-3</c:v>
                </c:pt>
                <c:pt idx="120">
                  <c:v>-6.1439999990398064E-3</c:v>
                </c:pt>
                <c:pt idx="121">
                  <c:v>-5.6980000008479692E-3</c:v>
                </c:pt>
                <c:pt idx="122">
                  <c:v>-7.1239999961107969E-3</c:v>
                </c:pt>
                <c:pt idx="123">
                  <c:v>-4.2879999964497983E-3</c:v>
                </c:pt>
                <c:pt idx="124">
                  <c:v>-3.6040000632056035E-3</c:v>
                </c:pt>
                <c:pt idx="125">
                  <c:v>-3.1039999812492169E-3</c:v>
                </c:pt>
                <c:pt idx="126">
                  <c:v>-1.4040000751265325E-3</c:v>
                </c:pt>
                <c:pt idx="127">
                  <c:v>-5.0879999980679713E-3</c:v>
                </c:pt>
                <c:pt idx="128">
                  <c:v>-9.4519999984186143E-3</c:v>
                </c:pt>
                <c:pt idx="129">
                  <c:v>1.6079999986686744E-3</c:v>
                </c:pt>
                <c:pt idx="130">
                  <c:v>-2.6599999982863665E-3</c:v>
                </c:pt>
                <c:pt idx="131">
                  <c:v>-2.4439999979222193E-3</c:v>
                </c:pt>
                <c:pt idx="132">
                  <c:v>-3.6599998202291317E-3</c:v>
                </c:pt>
                <c:pt idx="133">
                  <c:v>-7.4800007132580504E-4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8F-4C93-AF6C-019EBE2B30B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Active!$F$21:$F$770</c:f>
              <c:numCache>
                <c:formatCode>General</c:formatCode>
                <c:ptCount val="750"/>
                <c:pt idx="0">
                  <c:v>-11799.5</c:v>
                </c:pt>
                <c:pt idx="1">
                  <c:v>-11798.5</c:v>
                </c:pt>
                <c:pt idx="2">
                  <c:v>-6357.5</c:v>
                </c:pt>
                <c:pt idx="3">
                  <c:v>-6347</c:v>
                </c:pt>
                <c:pt idx="4">
                  <c:v>-6345</c:v>
                </c:pt>
                <c:pt idx="5">
                  <c:v>-6341</c:v>
                </c:pt>
                <c:pt idx="6">
                  <c:v>-2436.5</c:v>
                </c:pt>
                <c:pt idx="7">
                  <c:v>-2397</c:v>
                </c:pt>
                <c:pt idx="8">
                  <c:v>-2343</c:v>
                </c:pt>
                <c:pt idx="9">
                  <c:v>-2320</c:v>
                </c:pt>
                <c:pt idx="10">
                  <c:v>-2318</c:v>
                </c:pt>
                <c:pt idx="11">
                  <c:v>-1770.5</c:v>
                </c:pt>
                <c:pt idx="12">
                  <c:v>-1770.5</c:v>
                </c:pt>
                <c:pt idx="13">
                  <c:v>-1766.5</c:v>
                </c:pt>
                <c:pt idx="14">
                  <c:v>-1766.5</c:v>
                </c:pt>
                <c:pt idx="15">
                  <c:v>-1756</c:v>
                </c:pt>
                <c:pt idx="16">
                  <c:v>-1756</c:v>
                </c:pt>
                <c:pt idx="17">
                  <c:v>-1743.5</c:v>
                </c:pt>
                <c:pt idx="18">
                  <c:v>-1743.5</c:v>
                </c:pt>
                <c:pt idx="19">
                  <c:v>-1741.5</c:v>
                </c:pt>
                <c:pt idx="20">
                  <c:v>-1741.5</c:v>
                </c:pt>
                <c:pt idx="21">
                  <c:v>-1683.5</c:v>
                </c:pt>
                <c:pt idx="22">
                  <c:v>-1683.5</c:v>
                </c:pt>
                <c:pt idx="23">
                  <c:v>-1629.5</c:v>
                </c:pt>
                <c:pt idx="24">
                  <c:v>-1629.5</c:v>
                </c:pt>
                <c:pt idx="25">
                  <c:v>-1629</c:v>
                </c:pt>
                <c:pt idx="26">
                  <c:v>-1629</c:v>
                </c:pt>
                <c:pt idx="27">
                  <c:v>-1625</c:v>
                </c:pt>
                <c:pt idx="28">
                  <c:v>-1625</c:v>
                </c:pt>
                <c:pt idx="29">
                  <c:v>-928.5</c:v>
                </c:pt>
                <c:pt idx="30">
                  <c:v>-245</c:v>
                </c:pt>
                <c:pt idx="31">
                  <c:v>1164.5</c:v>
                </c:pt>
                <c:pt idx="32">
                  <c:v>1213</c:v>
                </c:pt>
                <c:pt idx="33">
                  <c:v>1345</c:v>
                </c:pt>
                <c:pt idx="34">
                  <c:v>1985</c:v>
                </c:pt>
                <c:pt idx="35">
                  <c:v>2068</c:v>
                </c:pt>
                <c:pt idx="36">
                  <c:v>2074</c:v>
                </c:pt>
                <c:pt idx="37">
                  <c:v>2086.5</c:v>
                </c:pt>
                <c:pt idx="38">
                  <c:v>2088.5</c:v>
                </c:pt>
                <c:pt idx="39">
                  <c:v>2097</c:v>
                </c:pt>
                <c:pt idx="40">
                  <c:v>2111.5</c:v>
                </c:pt>
                <c:pt idx="41">
                  <c:v>2115.5</c:v>
                </c:pt>
                <c:pt idx="42">
                  <c:v>2124</c:v>
                </c:pt>
                <c:pt idx="43">
                  <c:v>2126</c:v>
                </c:pt>
                <c:pt idx="44">
                  <c:v>2144.5</c:v>
                </c:pt>
                <c:pt idx="45">
                  <c:v>2157</c:v>
                </c:pt>
                <c:pt idx="46">
                  <c:v>2169.5</c:v>
                </c:pt>
                <c:pt idx="47">
                  <c:v>2809</c:v>
                </c:pt>
                <c:pt idx="48">
                  <c:v>2962</c:v>
                </c:pt>
                <c:pt idx="49">
                  <c:v>3654</c:v>
                </c:pt>
                <c:pt idx="50">
                  <c:v>5273</c:v>
                </c:pt>
                <c:pt idx="51">
                  <c:v>5277.5</c:v>
                </c:pt>
                <c:pt idx="52">
                  <c:v>5279.5</c:v>
                </c:pt>
                <c:pt idx="53">
                  <c:v>5304.5</c:v>
                </c:pt>
                <c:pt idx="54">
                  <c:v>5306.5</c:v>
                </c:pt>
                <c:pt idx="55">
                  <c:v>5308.5</c:v>
                </c:pt>
                <c:pt idx="56">
                  <c:v>5319</c:v>
                </c:pt>
                <c:pt idx="57">
                  <c:v>5335.5</c:v>
                </c:pt>
                <c:pt idx="58">
                  <c:v>5760.5</c:v>
                </c:pt>
                <c:pt idx="59">
                  <c:v>5764.5</c:v>
                </c:pt>
                <c:pt idx="60">
                  <c:v>5771</c:v>
                </c:pt>
                <c:pt idx="61">
                  <c:v>5785.5</c:v>
                </c:pt>
                <c:pt idx="62">
                  <c:v>5787.5</c:v>
                </c:pt>
                <c:pt idx="63">
                  <c:v>5796</c:v>
                </c:pt>
                <c:pt idx="64">
                  <c:v>5798</c:v>
                </c:pt>
                <c:pt idx="65">
                  <c:v>5800</c:v>
                </c:pt>
                <c:pt idx="66">
                  <c:v>5804</c:v>
                </c:pt>
                <c:pt idx="67">
                  <c:v>5810.5</c:v>
                </c:pt>
                <c:pt idx="68">
                  <c:v>5814.5</c:v>
                </c:pt>
                <c:pt idx="69">
                  <c:v>5816.5</c:v>
                </c:pt>
                <c:pt idx="70">
                  <c:v>5818.5</c:v>
                </c:pt>
                <c:pt idx="71">
                  <c:v>5821</c:v>
                </c:pt>
                <c:pt idx="72">
                  <c:v>5845.5</c:v>
                </c:pt>
                <c:pt idx="73">
                  <c:v>5847.5</c:v>
                </c:pt>
                <c:pt idx="74">
                  <c:v>5848</c:v>
                </c:pt>
                <c:pt idx="75">
                  <c:v>5854</c:v>
                </c:pt>
                <c:pt idx="76">
                  <c:v>5864.5</c:v>
                </c:pt>
                <c:pt idx="77">
                  <c:v>5866.5</c:v>
                </c:pt>
                <c:pt idx="78">
                  <c:v>5868.5</c:v>
                </c:pt>
                <c:pt idx="79">
                  <c:v>5883</c:v>
                </c:pt>
                <c:pt idx="80">
                  <c:v>5887</c:v>
                </c:pt>
                <c:pt idx="81">
                  <c:v>5899.5</c:v>
                </c:pt>
                <c:pt idx="82">
                  <c:v>5901.5</c:v>
                </c:pt>
                <c:pt idx="83">
                  <c:v>5904</c:v>
                </c:pt>
                <c:pt idx="84">
                  <c:v>5910</c:v>
                </c:pt>
                <c:pt idx="85">
                  <c:v>5912</c:v>
                </c:pt>
                <c:pt idx="86">
                  <c:v>5914</c:v>
                </c:pt>
                <c:pt idx="87">
                  <c:v>5922.5</c:v>
                </c:pt>
                <c:pt idx="88">
                  <c:v>5924.5</c:v>
                </c:pt>
                <c:pt idx="89">
                  <c:v>5931</c:v>
                </c:pt>
                <c:pt idx="90">
                  <c:v>5939</c:v>
                </c:pt>
                <c:pt idx="91">
                  <c:v>5941</c:v>
                </c:pt>
                <c:pt idx="92">
                  <c:v>5943.5</c:v>
                </c:pt>
                <c:pt idx="93">
                  <c:v>5960</c:v>
                </c:pt>
                <c:pt idx="94">
                  <c:v>5976.5</c:v>
                </c:pt>
                <c:pt idx="95">
                  <c:v>6499</c:v>
                </c:pt>
                <c:pt idx="96">
                  <c:v>6536.5</c:v>
                </c:pt>
                <c:pt idx="97">
                  <c:v>6547</c:v>
                </c:pt>
                <c:pt idx="98">
                  <c:v>6549</c:v>
                </c:pt>
                <c:pt idx="99">
                  <c:v>6563.5</c:v>
                </c:pt>
                <c:pt idx="100">
                  <c:v>6565.5</c:v>
                </c:pt>
                <c:pt idx="101">
                  <c:v>6567.5</c:v>
                </c:pt>
                <c:pt idx="102">
                  <c:v>6580</c:v>
                </c:pt>
                <c:pt idx="103">
                  <c:v>6592.5</c:v>
                </c:pt>
                <c:pt idx="104">
                  <c:v>6650.5</c:v>
                </c:pt>
                <c:pt idx="105">
                  <c:v>6663</c:v>
                </c:pt>
                <c:pt idx="106">
                  <c:v>6669.5</c:v>
                </c:pt>
                <c:pt idx="107">
                  <c:v>6671.5</c:v>
                </c:pt>
                <c:pt idx="108">
                  <c:v>6679</c:v>
                </c:pt>
                <c:pt idx="109">
                  <c:v>6679</c:v>
                </c:pt>
                <c:pt idx="110">
                  <c:v>6679</c:v>
                </c:pt>
                <c:pt idx="111">
                  <c:v>6679</c:v>
                </c:pt>
                <c:pt idx="112">
                  <c:v>6679</c:v>
                </c:pt>
                <c:pt idx="113">
                  <c:v>6679</c:v>
                </c:pt>
                <c:pt idx="114">
                  <c:v>6731.5</c:v>
                </c:pt>
                <c:pt idx="115">
                  <c:v>6850</c:v>
                </c:pt>
                <c:pt idx="116">
                  <c:v>7192</c:v>
                </c:pt>
                <c:pt idx="117">
                  <c:v>7399.5</c:v>
                </c:pt>
                <c:pt idx="118">
                  <c:v>7498</c:v>
                </c:pt>
                <c:pt idx="119">
                  <c:v>8199</c:v>
                </c:pt>
                <c:pt idx="120">
                  <c:v>8200.5</c:v>
                </c:pt>
                <c:pt idx="121">
                  <c:v>8296</c:v>
                </c:pt>
                <c:pt idx="122">
                  <c:v>8948</c:v>
                </c:pt>
                <c:pt idx="123">
                  <c:v>9673.5</c:v>
                </c:pt>
                <c:pt idx="124">
                  <c:v>9695.5</c:v>
                </c:pt>
                <c:pt idx="125">
                  <c:v>9695.5</c:v>
                </c:pt>
                <c:pt idx="126">
                  <c:v>9695.5</c:v>
                </c:pt>
                <c:pt idx="127">
                  <c:v>9726</c:v>
                </c:pt>
                <c:pt idx="128">
                  <c:v>10579</c:v>
                </c:pt>
                <c:pt idx="129">
                  <c:v>11359</c:v>
                </c:pt>
                <c:pt idx="130">
                  <c:v>12107.5</c:v>
                </c:pt>
                <c:pt idx="131">
                  <c:v>12738</c:v>
                </c:pt>
                <c:pt idx="132">
                  <c:v>12795</c:v>
                </c:pt>
                <c:pt idx="133">
                  <c:v>14283.5</c:v>
                </c:pt>
              </c:numCache>
            </c:numRef>
          </c:xVal>
          <c:yVal>
            <c:numRef>
              <c:f>Active!$L$21:$L$770</c:f>
              <c:numCache>
                <c:formatCode>General</c:formatCode>
                <c:ptCount val="750"/>
                <c:pt idx="34">
                  <c:v>-5.0799999226001091E-3</c:v>
                </c:pt>
                <c:pt idx="35">
                  <c:v>-6.0839999132440425E-3</c:v>
                </c:pt>
                <c:pt idx="36">
                  <c:v>-3.6120000586379319E-3</c:v>
                </c:pt>
                <c:pt idx="37">
                  <c:v>-4.7120002273004502E-3</c:v>
                </c:pt>
                <c:pt idx="38">
                  <c:v>-9.8800007981481031E-4</c:v>
                </c:pt>
                <c:pt idx="39">
                  <c:v>-3.1359997738036327E-3</c:v>
                </c:pt>
                <c:pt idx="40">
                  <c:v>-4.6119998150970787E-3</c:v>
                </c:pt>
                <c:pt idx="41">
                  <c:v>-4.6399996790569276E-4</c:v>
                </c:pt>
                <c:pt idx="42">
                  <c:v>-2.5119998317677528E-3</c:v>
                </c:pt>
                <c:pt idx="43">
                  <c:v>-4.0879999942262657E-3</c:v>
                </c:pt>
                <c:pt idx="44">
                  <c:v>-2.1159999305382371E-3</c:v>
                </c:pt>
                <c:pt idx="45">
                  <c:v>-1.7159998533315957E-3</c:v>
                </c:pt>
                <c:pt idx="46">
                  <c:v>-4.1599990072427318E-4</c:v>
                </c:pt>
                <c:pt idx="50">
                  <c:v>-4.3240001978119835E-3</c:v>
                </c:pt>
                <c:pt idx="51">
                  <c:v>-1.2719999889668543E-2</c:v>
                </c:pt>
                <c:pt idx="52">
                  <c:v>-8.7960000819293782E-3</c:v>
                </c:pt>
                <c:pt idx="53">
                  <c:v>-1.109599978371989E-2</c:v>
                </c:pt>
                <c:pt idx="54">
                  <c:v>-8.9720001778914593E-3</c:v>
                </c:pt>
                <c:pt idx="55">
                  <c:v>-1.1047999956645072E-2</c:v>
                </c:pt>
                <c:pt idx="56">
                  <c:v>-9.2719998428947292E-3</c:v>
                </c:pt>
                <c:pt idx="57">
                  <c:v>-1.4623999864852522E-2</c:v>
                </c:pt>
                <c:pt idx="58">
                  <c:v>-6.5239999676123261E-3</c:v>
                </c:pt>
                <c:pt idx="59">
                  <c:v>-5.1760000205831602E-3</c:v>
                </c:pt>
                <c:pt idx="60">
                  <c:v>-5.3480002316064201E-3</c:v>
                </c:pt>
                <c:pt idx="61">
                  <c:v>-5.5240001529455185E-3</c:v>
                </c:pt>
                <c:pt idx="62">
                  <c:v>-5.9000000255764462E-3</c:v>
                </c:pt>
                <c:pt idx="63">
                  <c:v>-5.0480001518735662E-3</c:v>
                </c:pt>
                <c:pt idx="64">
                  <c:v>-6.323999899905175E-3</c:v>
                </c:pt>
                <c:pt idx="65">
                  <c:v>-5.4000001182430424E-3</c:v>
                </c:pt>
                <c:pt idx="66">
                  <c:v>-7.4519999834592454E-3</c:v>
                </c:pt>
                <c:pt idx="67">
                  <c:v>-6.2239997714641504E-3</c:v>
                </c:pt>
                <c:pt idx="68">
                  <c:v>-6.2759997817920521E-3</c:v>
                </c:pt>
                <c:pt idx="69">
                  <c:v>-6.0520002080011182E-3</c:v>
                </c:pt>
                <c:pt idx="70">
                  <c:v>-6.0279998288024217E-3</c:v>
                </c:pt>
                <c:pt idx="71">
                  <c:v>-5.4479998216265813E-3</c:v>
                </c:pt>
                <c:pt idx="72">
                  <c:v>-5.8040001385961659E-3</c:v>
                </c:pt>
                <c:pt idx="73">
                  <c:v>-4.879999891272746E-3</c:v>
                </c:pt>
                <c:pt idx="74">
                  <c:v>-6.324000125459861E-3</c:v>
                </c:pt>
                <c:pt idx="75">
                  <c:v>-5.2520002209348604E-3</c:v>
                </c:pt>
                <c:pt idx="76">
                  <c:v>-5.8760002211784013E-3</c:v>
                </c:pt>
                <c:pt idx="77">
                  <c:v>-4.9519999738549814E-3</c:v>
                </c:pt>
                <c:pt idx="78">
                  <c:v>-5.7280000983155333E-3</c:v>
                </c:pt>
                <c:pt idx="79">
                  <c:v>-6.6040002275258303E-3</c:v>
                </c:pt>
                <c:pt idx="80">
                  <c:v>-6.8559998908312991E-3</c:v>
                </c:pt>
                <c:pt idx="81">
                  <c:v>-5.9560001973295584E-3</c:v>
                </c:pt>
                <c:pt idx="82">
                  <c:v>-4.6320001638378017E-3</c:v>
                </c:pt>
                <c:pt idx="83">
                  <c:v>-5.8519999001873657E-3</c:v>
                </c:pt>
                <c:pt idx="84">
                  <c:v>-5.8799999897019006E-3</c:v>
                </c:pt>
                <c:pt idx="85">
                  <c:v>-6.6560001141624525E-3</c:v>
                </c:pt>
                <c:pt idx="86">
                  <c:v>-7.1319998169201426E-3</c:v>
                </c:pt>
                <c:pt idx="87">
                  <c:v>-4.7800001702853478E-3</c:v>
                </c:pt>
                <c:pt idx="88">
                  <c:v>-5.3560001688310876E-3</c:v>
                </c:pt>
                <c:pt idx="89">
                  <c:v>-4.6280000460683368E-3</c:v>
                </c:pt>
                <c:pt idx="90">
                  <c:v>-7.1320001661661081E-3</c:v>
                </c:pt>
                <c:pt idx="91">
                  <c:v>-4.1080002265516669E-3</c:v>
                </c:pt>
                <c:pt idx="92">
                  <c:v>-5.8280000375816599E-3</c:v>
                </c:pt>
                <c:pt idx="93">
                  <c:v>-6.0799998755101115E-3</c:v>
                </c:pt>
                <c:pt idx="94">
                  <c:v>-5.0320000591455027E-3</c:v>
                </c:pt>
                <c:pt idx="95">
                  <c:v>-4.9120001640403643E-3</c:v>
                </c:pt>
                <c:pt idx="96">
                  <c:v>-4.5119999704184011E-3</c:v>
                </c:pt>
                <c:pt idx="97">
                  <c:v>-4.736000184493605E-3</c:v>
                </c:pt>
                <c:pt idx="98">
                  <c:v>-6.2120000511640683E-3</c:v>
                </c:pt>
                <c:pt idx="99">
                  <c:v>-6.5880000984179787E-3</c:v>
                </c:pt>
                <c:pt idx="100">
                  <c:v>-5.5640000209677964E-3</c:v>
                </c:pt>
                <c:pt idx="101">
                  <c:v>-5.3399999815155752E-3</c:v>
                </c:pt>
                <c:pt idx="102">
                  <c:v>-4.5400001181405969E-3</c:v>
                </c:pt>
                <c:pt idx="103">
                  <c:v>-4.3400001668487675E-3</c:v>
                </c:pt>
                <c:pt idx="104">
                  <c:v>-5.744000052800402E-3</c:v>
                </c:pt>
                <c:pt idx="105">
                  <c:v>-3.6440000694710761E-3</c:v>
                </c:pt>
                <c:pt idx="107">
                  <c:v>-4.4920001091668382E-3</c:v>
                </c:pt>
                <c:pt idx="114">
                  <c:v>-5.9719999189837836E-3</c:v>
                </c:pt>
                <c:pt idx="115">
                  <c:v>-4.6000002257642336E-3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8F-4C93-AF6C-019EBE2B30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Active!$F$21:$F$770</c:f>
              <c:numCache>
                <c:formatCode>General</c:formatCode>
                <c:ptCount val="750"/>
                <c:pt idx="0">
                  <c:v>-11799.5</c:v>
                </c:pt>
                <c:pt idx="1">
                  <c:v>-11798.5</c:v>
                </c:pt>
                <c:pt idx="2">
                  <c:v>-6357.5</c:v>
                </c:pt>
                <c:pt idx="3">
                  <c:v>-6347</c:v>
                </c:pt>
                <c:pt idx="4">
                  <c:v>-6345</c:v>
                </c:pt>
                <c:pt idx="5">
                  <c:v>-6341</c:v>
                </c:pt>
                <c:pt idx="6">
                  <c:v>-2436.5</c:v>
                </c:pt>
                <c:pt idx="7">
                  <c:v>-2397</c:v>
                </c:pt>
                <c:pt idx="8">
                  <c:v>-2343</c:v>
                </c:pt>
                <c:pt idx="9">
                  <c:v>-2320</c:v>
                </c:pt>
                <c:pt idx="10">
                  <c:v>-2318</c:v>
                </c:pt>
                <c:pt idx="11">
                  <c:v>-1770.5</c:v>
                </c:pt>
                <c:pt idx="12">
                  <c:v>-1770.5</c:v>
                </c:pt>
                <c:pt idx="13">
                  <c:v>-1766.5</c:v>
                </c:pt>
                <c:pt idx="14">
                  <c:v>-1766.5</c:v>
                </c:pt>
                <c:pt idx="15">
                  <c:v>-1756</c:v>
                </c:pt>
                <c:pt idx="16">
                  <c:v>-1756</c:v>
                </c:pt>
                <c:pt idx="17">
                  <c:v>-1743.5</c:v>
                </c:pt>
                <c:pt idx="18">
                  <c:v>-1743.5</c:v>
                </c:pt>
                <c:pt idx="19">
                  <c:v>-1741.5</c:v>
                </c:pt>
                <c:pt idx="20">
                  <c:v>-1741.5</c:v>
                </c:pt>
                <c:pt idx="21">
                  <c:v>-1683.5</c:v>
                </c:pt>
                <c:pt idx="22">
                  <c:v>-1683.5</c:v>
                </c:pt>
                <c:pt idx="23">
                  <c:v>-1629.5</c:v>
                </c:pt>
                <c:pt idx="24">
                  <c:v>-1629.5</c:v>
                </c:pt>
                <c:pt idx="25">
                  <c:v>-1629</c:v>
                </c:pt>
                <c:pt idx="26">
                  <c:v>-1629</c:v>
                </c:pt>
                <c:pt idx="27">
                  <c:v>-1625</c:v>
                </c:pt>
                <c:pt idx="28">
                  <c:v>-1625</c:v>
                </c:pt>
                <c:pt idx="29">
                  <c:v>-928.5</c:v>
                </c:pt>
                <c:pt idx="30">
                  <c:v>-245</c:v>
                </c:pt>
                <c:pt idx="31">
                  <c:v>1164.5</c:v>
                </c:pt>
                <c:pt idx="32">
                  <c:v>1213</c:v>
                </c:pt>
                <c:pt idx="33">
                  <c:v>1345</c:v>
                </c:pt>
                <c:pt idx="34">
                  <c:v>1985</c:v>
                </c:pt>
                <c:pt idx="35">
                  <c:v>2068</c:v>
                </c:pt>
                <c:pt idx="36">
                  <c:v>2074</c:v>
                </c:pt>
                <c:pt idx="37">
                  <c:v>2086.5</c:v>
                </c:pt>
                <c:pt idx="38">
                  <c:v>2088.5</c:v>
                </c:pt>
                <c:pt idx="39">
                  <c:v>2097</c:v>
                </c:pt>
                <c:pt idx="40">
                  <c:v>2111.5</c:v>
                </c:pt>
                <c:pt idx="41">
                  <c:v>2115.5</c:v>
                </c:pt>
                <c:pt idx="42">
                  <c:v>2124</c:v>
                </c:pt>
                <c:pt idx="43">
                  <c:v>2126</c:v>
                </c:pt>
                <c:pt idx="44">
                  <c:v>2144.5</c:v>
                </c:pt>
                <c:pt idx="45">
                  <c:v>2157</c:v>
                </c:pt>
                <c:pt idx="46">
                  <c:v>2169.5</c:v>
                </c:pt>
                <c:pt idx="47">
                  <c:v>2809</c:v>
                </c:pt>
                <c:pt idx="48">
                  <c:v>2962</c:v>
                </c:pt>
                <c:pt idx="49">
                  <c:v>3654</c:v>
                </c:pt>
                <c:pt idx="50">
                  <c:v>5273</c:v>
                </c:pt>
                <c:pt idx="51">
                  <c:v>5277.5</c:v>
                </c:pt>
                <c:pt idx="52">
                  <c:v>5279.5</c:v>
                </c:pt>
                <c:pt idx="53">
                  <c:v>5304.5</c:v>
                </c:pt>
                <c:pt idx="54">
                  <c:v>5306.5</c:v>
                </c:pt>
                <c:pt idx="55">
                  <c:v>5308.5</c:v>
                </c:pt>
                <c:pt idx="56">
                  <c:v>5319</c:v>
                </c:pt>
                <c:pt idx="57">
                  <c:v>5335.5</c:v>
                </c:pt>
                <c:pt idx="58">
                  <c:v>5760.5</c:v>
                </c:pt>
                <c:pt idx="59">
                  <c:v>5764.5</c:v>
                </c:pt>
                <c:pt idx="60">
                  <c:v>5771</c:v>
                </c:pt>
                <c:pt idx="61">
                  <c:v>5785.5</c:v>
                </c:pt>
                <c:pt idx="62">
                  <c:v>5787.5</c:v>
                </c:pt>
                <c:pt idx="63">
                  <c:v>5796</c:v>
                </c:pt>
                <c:pt idx="64">
                  <c:v>5798</c:v>
                </c:pt>
                <c:pt idx="65">
                  <c:v>5800</c:v>
                </c:pt>
                <c:pt idx="66">
                  <c:v>5804</c:v>
                </c:pt>
                <c:pt idx="67">
                  <c:v>5810.5</c:v>
                </c:pt>
                <c:pt idx="68">
                  <c:v>5814.5</c:v>
                </c:pt>
                <c:pt idx="69">
                  <c:v>5816.5</c:v>
                </c:pt>
                <c:pt idx="70">
                  <c:v>5818.5</c:v>
                </c:pt>
                <c:pt idx="71">
                  <c:v>5821</c:v>
                </c:pt>
                <c:pt idx="72">
                  <c:v>5845.5</c:v>
                </c:pt>
                <c:pt idx="73">
                  <c:v>5847.5</c:v>
                </c:pt>
                <c:pt idx="74">
                  <c:v>5848</c:v>
                </c:pt>
                <c:pt idx="75">
                  <c:v>5854</c:v>
                </c:pt>
                <c:pt idx="76">
                  <c:v>5864.5</c:v>
                </c:pt>
                <c:pt idx="77">
                  <c:v>5866.5</c:v>
                </c:pt>
                <c:pt idx="78">
                  <c:v>5868.5</c:v>
                </c:pt>
                <c:pt idx="79">
                  <c:v>5883</c:v>
                </c:pt>
                <c:pt idx="80">
                  <c:v>5887</c:v>
                </c:pt>
                <c:pt idx="81">
                  <c:v>5899.5</c:v>
                </c:pt>
                <c:pt idx="82">
                  <c:v>5901.5</c:v>
                </c:pt>
                <c:pt idx="83">
                  <c:v>5904</c:v>
                </c:pt>
                <c:pt idx="84">
                  <c:v>5910</c:v>
                </c:pt>
                <c:pt idx="85">
                  <c:v>5912</c:v>
                </c:pt>
                <c:pt idx="86">
                  <c:v>5914</c:v>
                </c:pt>
                <c:pt idx="87">
                  <c:v>5922.5</c:v>
                </c:pt>
                <c:pt idx="88">
                  <c:v>5924.5</c:v>
                </c:pt>
                <c:pt idx="89">
                  <c:v>5931</c:v>
                </c:pt>
                <c:pt idx="90">
                  <c:v>5939</c:v>
                </c:pt>
                <c:pt idx="91">
                  <c:v>5941</c:v>
                </c:pt>
                <c:pt idx="92">
                  <c:v>5943.5</c:v>
                </c:pt>
                <c:pt idx="93">
                  <c:v>5960</c:v>
                </c:pt>
                <c:pt idx="94">
                  <c:v>5976.5</c:v>
                </c:pt>
                <c:pt idx="95">
                  <c:v>6499</c:v>
                </c:pt>
                <c:pt idx="96">
                  <c:v>6536.5</c:v>
                </c:pt>
                <c:pt idx="97">
                  <c:v>6547</c:v>
                </c:pt>
                <c:pt idx="98">
                  <c:v>6549</c:v>
                </c:pt>
                <c:pt idx="99">
                  <c:v>6563.5</c:v>
                </c:pt>
                <c:pt idx="100">
                  <c:v>6565.5</c:v>
                </c:pt>
                <c:pt idx="101">
                  <c:v>6567.5</c:v>
                </c:pt>
                <c:pt idx="102">
                  <c:v>6580</c:v>
                </c:pt>
                <c:pt idx="103">
                  <c:v>6592.5</c:v>
                </c:pt>
                <c:pt idx="104">
                  <c:v>6650.5</c:v>
                </c:pt>
                <c:pt idx="105">
                  <c:v>6663</c:v>
                </c:pt>
                <c:pt idx="106">
                  <c:v>6669.5</c:v>
                </c:pt>
                <c:pt idx="107">
                  <c:v>6671.5</c:v>
                </c:pt>
                <c:pt idx="108">
                  <c:v>6679</c:v>
                </c:pt>
                <c:pt idx="109">
                  <c:v>6679</c:v>
                </c:pt>
                <c:pt idx="110">
                  <c:v>6679</c:v>
                </c:pt>
                <c:pt idx="111">
                  <c:v>6679</c:v>
                </c:pt>
                <c:pt idx="112">
                  <c:v>6679</c:v>
                </c:pt>
                <c:pt idx="113">
                  <c:v>6679</c:v>
                </c:pt>
                <c:pt idx="114">
                  <c:v>6731.5</c:v>
                </c:pt>
                <c:pt idx="115">
                  <c:v>6850</c:v>
                </c:pt>
                <c:pt idx="116">
                  <c:v>7192</c:v>
                </c:pt>
                <c:pt idx="117">
                  <c:v>7399.5</c:v>
                </c:pt>
                <c:pt idx="118">
                  <c:v>7498</c:v>
                </c:pt>
                <c:pt idx="119">
                  <c:v>8199</c:v>
                </c:pt>
                <c:pt idx="120">
                  <c:v>8200.5</c:v>
                </c:pt>
                <c:pt idx="121">
                  <c:v>8296</c:v>
                </c:pt>
                <c:pt idx="122">
                  <c:v>8948</c:v>
                </c:pt>
                <c:pt idx="123">
                  <c:v>9673.5</c:v>
                </c:pt>
                <c:pt idx="124">
                  <c:v>9695.5</c:v>
                </c:pt>
                <c:pt idx="125">
                  <c:v>9695.5</c:v>
                </c:pt>
                <c:pt idx="126">
                  <c:v>9695.5</c:v>
                </c:pt>
                <c:pt idx="127">
                  <c:v>9726</c:v>
                </c:pt>
                <c:pt idx="128">
                  <c:v>10579</c:v>
                </c:pt>
                <c:pt idx="129">
                  <c:v>11359</c:v>
                </c:pt>
                <c:pt idx="130">
                  <c:v>12107.5</c:v>
                </c:pt>
                <c:pt idx="131">
                  <c:v>12738</c:v>
                </c:pt>
                <c:pt idx="132">
                  <c:v>12795</c:v>
                </c:pt>
                <c:pt idx="133">
                  <c:v>14283.5</c:v>
                </c:pt>
              </c:numCache>
            </c:numRef>
          </c:xVal>
          <c:yVal>
            <c:numRef>
              <c:f>Active!$M$21:$M$770</c:f>
              <c:numCache>
                <c:formatCode>General</c:formatCode>
                <c:ptCount val="7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8F-4C93-AF6C-019EBE2B30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Active!$F$21:$F$770</c:f>
              <c:numCache>
                <c:formatCode>General</c:formatCode>
                <c:ptCount val="750"/>
                <c:pt idx="0">
                  <c:v>-11799.5</c:v>
                </c:pt>
                <c:pt idx="1">
                  <c:v>-11798.5</c:v>
                </c:pt>
                <c:pt idx="2">
                  <c:v>-6357.5</c:v>
                </c:pt>
                <c:pt idx="3">
                  <c:v>-6347</c:v>
                </c:pt>
                <c:pt idx="4">
                  <c:v>-6345</c:v>
                </c:pt>
                <c:pt idx="5">
                  <c:v>-6341</c:v>
                </c:pt>
                <c:pt idx="6">
                  <c:v>-2436.5</c:v>
                </c:pt>
                <c:pt idx="7">
                  <c:v>-2397</c:v>
                </c:pt>
                <c:pt idx="8">
                  <c:v>-2343</c:v>
                </c:pt>
                <c:pt idx="9">
                  <c:v>-2320</c:v>
                </c:pt>
                <c:pt idx="10">
                  <c:v>-2318</c:v>
                </c:pt>
                <c:pt idx="11">
                  <c:v>-1770.5</c:v>
                </c:pt>
                <c:pt idx="12">
                  <c:v>-1770.5</c:v>
                </c:pt>
                <c:pt idx="13">
                  <c:v>-1766.5</c:v>
                </c:pt>
                <c:pt idx="14">
                  <c:v>-1766.5</c:v>
                </c:pt>
                <c:pt idx="15">
                  <c:v>-1756</c:v>
                </c:pt>
                <c:pt idx="16">
                  <c:v>-1756</c:v>
                </c:pt>
                <c:pt idx="17">
                  <c:v>-1743.5</c:v>
                </c:pt>
                <c:pt idx="18">
                  <c:v>-1743.5</c:v>
                </c:pt>
                <c:pt idx="19">
                  <c:v>-1741.5</c:v>
                </c:pt>
                <c:pt idx="20">
                  <c:v>-1741.5</c:v>
                </c:pt>
                <c:pt idx="21">
                  <c:v>-1683.5</c:v>
                </c:pt>
                <c:pt idx="22">
                  <c:v>-1683.5</c:v>
                </c:pt>
                <c:pt idx="23">
                  <c:v>-1629.5</c:v>
                </c:pt>
                <c:pt idx="24">
                  <c:v>-1629.5</c:v>
                </c:pt>
                <c:pt idx="25">
                  <c:v>-1629</c:v>
                </c:pt>
                <c:pt idx="26">
                  <c:v>-1629</c:v>
                </c:pt>
                <c:pt idx="27">
                  <c:v>-1625</c:v>
                </c:pt>
                <c:pt idx="28">
                  <c:v>-1625</c:v>
                </c:pt>
                <c:pt idx="29">
                  <c:v>-928.5</c:v>
                </c:pt>
                <c:pt idx="30">
                  <c:v>-245</c:v>
                </c:pt>
                <c:pt idx="31">
                  <c:v>1164.5</c:v>
                </c:pt>
                <c:pt idx="32">
                  <c:v>1213</c:v>
                </c:pt>
                <c:pt idx="33">
                  <c:v>1345</c:v>
                </c:pt>
                <c:pt idx="34">
                  <c:v>1985</c:v>
                </c:pt>
                <c:pt idx="35">
                  <c:v>2068</c:v>
                </c:pt>
                <c:pt idx="36">
                  <c:v>2074</c:v>
                </c:pt>
                <c:pt idx="37">
                  <c:v>2086.5</c:v>
                </c:pt>
                <c:pt idx="38">
                  <c:v>2088.5</c:v>
                </c:pt>
                <c:pt idx="39">
                  <c:v>2097</c:v>
                </c:pt>
                <c:pt idx="40">
                  <c:v>2111.5</c:v>
                </c:pt>
                <c:pt idx="41">
                  <c:v>2115.5</c:v>
                </c:pt>
                <c:pt idx="42">
                  <c:v>2124</c:v>
                </c:pt>
                <c:pt idx="43">
                  <c:v>2126</c:v>
                </c:pt>
                <c:pt idx="44">
                  <c:v>2144.5</c:v>
                </c:pt>
                <c:pt idx="45">
                  <c:v>2157</c:v>
                </c:pt>
                <c:pt idx="46">
                  <c:v>2169.5</c:v>
                </c:pt>
                <c:pt idx="47">
                  <c:v>2809</c:v>
                </c:pt>
                <c:pt idx="48">
                  <c:v>2962</c:v>
                </c:pt>
                <c:pt idx="49">
                  <c:v>3654</c:v>
                </c:pt>
                <c:pt idx="50">
                  <c:v>5273</c:v>
                </c:pt>
                <c:pt idx="51">
                  <c:v>5277.5</c:v>
                </c:pt>
                <c:pt idx="52">
                  <c:v>5279.5</c:v>
                </c:pt>
                <c:pt idx="53">
                  <c:v>5304.5</c:v>
                </c:pt>
                <c:pt idx="54">
                  <c:v>5306.5</c:v>
                </c:pt>
                <c:pt idx="55">
                  <c:v>5308.5</c:v>
                </c:pt>
                <c:pt idx="56">
                  <c:v>5319</c:v>
                </c:pt>
                <c:pt idx="57">
                  <c:v>5335.5</c:v>
                </c:pt>
                <c:pt idx="58">
                  <c:v>5760.5</c:v>
                </c:pt>
                <c:pt idx="59">
                  <c:v>5764.5</c:v>
                </c:pt>
                <c:pt idx="60">
                  <c:v>5771</c:v>
                </c:pt>
                <c:pt idx="61">
                  <c:v>5785.5</c:v>
                </c:pt>
                <c:pt idx="62">
                  <c:v>5787.5</c:v>
                </c:pt>
                <c:pt idx="63">
                  <c:v>5796</c:v>
                </c:pt>
                <c:pt idx="64">
                  <c:v>5798</c:v>
                </c:pt>
                <c:pt idx="65">
                  <c:v>5800</c:v>
                </c:pt>
                <c:pt idx="66">
                  <c:v>5804</c:v>
                </c:pt>
                <c:pt idx="67">
                  <c:v>5810.5</c:v>
                </c:pt>
                <c:pt idx="68">
                  <c:v>5814.5</c:v>
                </c:pt>
                <c:pt idx="69">
                  <c:v>5816.5</c:v>
                </c:pt>
                <c:pt idx="70">
                  <c:v>5818.5</c:v>
                </c:pt>
                <c:pt idx="71">
                  <c:v>5821</c:v>
                </c:pt>
                <c:pt idx="72">
                  <c:v>5845.5</c:v>
                </c:pt>
                <c:pt idx="73">
                  <c:v>5847.5</c:v>
                </c:pt>
                <c:pt idx="74">
                  <c:v>5848</c:v>
                </c:pt>
                <c:pt idx="75">
                  <c:v>5854</c:v>
                </c:pt>
                <c:pt idx="76">
                  <c:v>5864.5</c:v>
                </c:pt>
                <c:pt idx="77">
                  <c:v>5866.5</c:v>
                </c:pt>
                <c:pt idx="78">
                  <c:v>5868.5</c:v>
                </c:pt>
                <c:pt idx="79">
                  <c:v>5883</c:v>
                </c:pt>
                <c:pt idx="80">
                  <c:v>5887</c:v>
                </c:pt>
                <c:pt idx="81">
                  <c:v>5899.5</c:v>
                </c:pt>
                <c:pt idx="82">
                  <c:v>5901.5</c:v>
                </c:pt>
                <c:pt idx="83">
                  <c:v>5904</c:v>
                </c:pt>
                <c:pt idx="84">
                  <c:v>5910</c:v>
                </c:pt>
                <c:pt idx="85">
                  <c:v>5912</c:v>
                </c:pt>
                <c:pt idx="86">
                  <c:v>5914</c:v>
                </c:pt>
                <c:pt idx="87">
                  <c:v>5922.5</c:v>
                </c:pt>
                <c:pt idx="88">
                  <c:v>5924.5</c:v>
                </c:pt>
                <c:pt idx="89">
                  <c:v>5931</c:v>
                </c:pt>
                <c:pt idx="90">
                  <c:v>5939</c:v>
                </c:pt>
                <c:pt idx="91">
                  <c:v>5941</c:v>
                </c:pt>
                <c:pt idx="92">
                  <c:v>5943.5</c:v>
                </c:pt>
                <c:pt idx="93">
                  <c:v>5960</c:v>
                </c:pt>
                <c:pt idx="94">
                  <c:v>5976.5</c:v>
                </c:pt>
                <c:pt idx="95">
                  <c:v>6499</c:v>
                </c:pt>
                <c:pt idx="96">
                  <c:v>6536.5</c:v>
                </c:pt>
                <c:pt idx="97">
                  <c:v>6547</c:v>
                </c:pt>
                <c:pt idx="98">
                  <c:v>6549</c:v>
                </c:pt>
                <c:pt idx="99">
                  <c:v>6563.5</c:v>
                </c:pt>
                <c:pt idx="100">
                  <c:v>6565.5</c:v>
                </c:pt>
                <c:pt idx="101">
                  <c:v>6567.5</c:v>
                </c:pt>
                <c:pt idx="102">
                  <c:v>6580</c:v>
                </c:pt>
                <c:pt idx="103">
                  <c:v>6592.5</c:v>
                </c:pt>
                <c:pt idx="104">
                  <c:v>6650.5</c:v>
                </c:pt>
                <c:pt idx="105">
                  <c:v>6663</c:v>
                </c:pt>
                <c:pt idx="106">
                  <c:v>6669.5</c:v>
                </c:pt>
                <c:pt idx="107">
                  <c:v>6671.5</c:v>
                </c:pt>
                <c:pt idx="108">
                  <c:v>6679</c:v>
                </c:pt>
                <c:pt idx="109">
                  <c:v>6679</c:v>
                </c:pt>
                <c:pt idx="110">
                  <c:v>6679</c:v>
                </c:pt>
                <c:pt idx="111">
                  <c:v>6679</c:v>
                </c:pt>
                <c:pt idx="112">
                  <c:v>6679</c:v>
                </c:pt>
                <c:pt idx="113">
                  <c:v>6679</c:v>
                </c:pt>
                <c:pt idx="114">
                  <c:v>6731.5</c:v>
                </c:pt>
                <c:pt idx="115">
                  <c:v>6850</c:v>
                </c:pt>
                <c:pt idx="116">
                  <c:v>7192</c:v>
                </c:pt>
                <c:pt idx="117">
                  <c:v>7399.5</c:v>
                </c:pt>
                <c:pt idx="118">
                  <c:v>7498</c:v>
                </c:pt>
                <c:pt idx="119">
                  <c:v>8199</c:v>
                </c:pt>
                <c:pt idx="120">
                  <c:v>8200.5</c:v>
                </c:pt>
                <c:pt idx="121">
                  <c:v>8296</c:v>
                </c:pt>
                <c:pt idx="122">
                  <c:v>8948</c:v>
                </c:pt>
                <c:pt idx="123">
                  <c:v>9673.5</c:v>
                </c:pt>
                <c:pt idx="124">
                  <c:v>9695.5</c:v>
                </c:pt>
                <c:pt idx="125">
                  <c:v>9695.5</c:v>
                </c:pt>
                <c:pt idx="126">
                  <c:v>9695.5</c:v>
                </c:pt>
                <c:pt idx="127">
                  <c:v>9726</c:v>
                </c:pt>
                <c:pt idx="128">
                  <c:v>10579</c:v>
                </c:pt>
                <c:pt idx="129">
                  <c:v>11359</c:v>
                </c:pt>
                <c:pt idx="130">
                  <c:v>12107.5</c:v>
                </c:pt>
                <c:pt idx="131">
                  <c:v>12738</c:v>
                </c:pt>
                <c:pt idx="132">
                  <c:v>12795</c:v>
                </c:pt>
                <c:pt idx="133">
                  <c:v>14283.5</c:v>
                </c:pt>
              </c:numCache>
            </c:numRef>
          </c:xVal>
          <c:yVal>
            <c:numRef>
              <c:f>Active!$N$21:$N$770</c:f>
              <c:numCache>
                <c:formatCode>General</c:formatCode>
                <c:ptCount val="7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8F-4C93-AF6C-019EBE2B30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Active!$F$21:$F$770</c:f>
              <c:numCache>
                <c:formatCode>General</c:formatCode>
                <c:ptCount val="750"/>
                <c:pt idx="0">
                  <c:v>-11799.5</c:v>
                </c:pt>
                <c:pt idx="1">
                  <c:v>-11798.5</c:v>
                </c:pt>
                <c:pt idx="2">
                  <c:v>-6357.5</c:v>
                </c:pt>
                <c:pt idx="3">
                  <c:v>-6347</c:v>
                </c:pt>
                <c:pt idx="4">
                  <c:v>-6345</c:v>
                </c:pt>
                <c:pt idx="5">
                  <c:v>-6341</c:v>
                </c:pt>
                <c:pt idx="6">
                  <c:v>-2436.5</c:v>
                </c:pt>
                <c:pt idx="7">
                  <c:v>-2397</c:v>
                </c:pt>
                <c:pt idx="8">
                  <c:v>-2343</c:v>
                </c:pt>
                <c:pt idx="9">
                  <c:v>-2320</c:v>
                </c:pt>
                <c:pt idx="10">
                  <c:v>-2318</c:v>
                </c:pt>
                <c:pt idx="11">
                  <c:v>-1770.5</c:v>
                </c:pt>
                <c:pt idx="12">
                  <c:v>-1770.5</c:v>
                </c:pt>
                <c:pt idx="13">
                  <c:v>-1766.5</c:v>
                </c:pt>
                <c:pt idx="14">
                  <c:v>-1766.5</c:v>
                </c:pt>
                <c:pt idx="15">
                  <c:v>-1756</c:v>
                </c:pt>
                <c:pt idx="16">
                  <c:v>-1756</c:v>
                </c:pt>
                <c:pt idx="17">
                  <c:v>-1743.5</c:v>
                </c:pt>
                <c:pt idx="18">
                  <c:v>-1743.5</c:v>
                </c:pt>
                <c:pt idx="19">
                  <c:v>-1741.5</c:v>
                </c:pt>
                <c:pt idx="20">
                  <c:v>-1741.5</c:v>
                </c:pt>
                <c:pt idx="21">
                  <c:v>-1683.5</c:v>
                </c:pt>
                <c:pt idx="22">
                  <c:v>-1683.5</c:v>
                </c:pt>
                <c:pt idx="23">
                  <c:v>-1629.5</c:v>
                </c:pt>
                <c:pt idx="24">
                  <c:v>-1629.5</c:v>
                </c:pt>
                <c:pt idx="25">
                  <c:v>-1629</c:v>
                </c:pt>
                <c:pt idx="26">
                  <c:v>-1629</c:v>
                </c:pt>
                <c:pt idx="27">
                  <c:v>-1625</c:v>
                </c:pt>
                <c:pt idx="28">
                  <c:v>-1625</c:v>
                </c:pt>
                <c:pt idx="29">
                  <c:v>-928.5</c:v>
                </c:pt>
                <c:pt idx="30">
                  <c:v>-245</c:v>
                </c:pt>
                <c:pt idx="31">
                  <c:v>1164.5</c:v>
                </c:pt>
                <c:pt idx="32">
                  <c:v>1213</c:v>
                </c:pt>
                <c:pt idx="33">
                  <c:v>1345</c:v>
                </c:pt>
                <c:pt idx="34">
                  <c:v>1985</c:v>
                </c:pt>
                <c:pt idx="35">
                  <c:v>2068</c:v>
                </c:pt>
                <c:pt idx="36">
                  <c:v>2074</c:v>
                </c:pt>
                <c:pt idx="37">
                  <c:v>2086.5</c:v>
                </c:pt>
                <c:pt idx="38">
                  <c:v>2088.5</c:v>
                </c:pt>
                <c:pt idx="39">
                  <c:v>2097</c:v>
                </c:pt>
                <c:pt idx="40">
                  <c:v>2111.5</c:v>
                </c:pt>
                <c:pt idx="41">
                  <c:v>2115.5</c:v>
                </c:pt>
                <c:pt idx="42">
                  <c:v>2124</c:v>
                </c:pt>
                <c:pt idx="43">
                  <c:v>2126</c:v>
                </c:pt>
                <c:pt idx="44">
                  <c:v>2144.5</c:v>
                </c:pt>
                <c:pt idx="45">
                  <c:v>2157</c:v>
                </c:pt>
                <c:pt idx="46">
                  <c:v>2169.5</c:v>
                </c:pt>
                <c:pt idx="47">
                  <c:v>2809</c:v>
                </c:pt>
                <c:pt idx="48">
                  <c:v>2962</c:v>
                </c:pt>
                <c:pt idx="49">
                  <c:v>3654</c:v>
                </c:pt>
                <c:pt idx="50">
                  <c:v>5273</c:v>
                </c:pt>
                <c:pt idx="51">
                  <c:v>5277.5</c:v>
                </c:pt>
                <c:pt idx="52">
                  <c:v>5279.5</c:v>
                </c:pt>
                <c:pt idx="53">
                  <c:v>5304.5</c:v>
                </c:pt>
                <c:pt idx="54">
                  <c:v>5306.5</c:v>
                </c:pt>
                <c:pt idx="55">
                  <c:v>5308.5</c:v>
                </c:pt>
                <c:pt idx="56">
                  <c:v>5319</c:v>
                </c:pt>
                <c:pt idx="57">
                  <c:v>5335.5</c:v>
                </c:pt>
                <c:pt idx="58">
                  <c:v>5760.5</c:v>
                </c:pt>
                <c:pt idx="59">
                  <c:v>5764.5</c:v>
                </c:pt>
                <c:pt idx="60">
                  <c:v>5771</c:v>
                </c:pt>
                <c:pt idx="61">
                  <c:v>5785.5</c:v>
                </c:pt>
                <c:pt idx="62">
                  <c:v>5787.5</c:v>
                </c:pt>
                <c:pt idx="63">
                  <c:v>5796</c:v>
                </c:pt>
                <c:pt idx="64">
                  <c:v>5798</c:v>
                </c:pt>
                <c:pt idx="65">
                  <c:v>5800</c:v>
                </c:pt>
                <c:pt idx="66">
                  <c:v>5804</c:v>
                </c:pt>
                <c:pt idx="67">
                  <c:v>5810.5</c:v>
                </c:pt>
                <c:pt idx="68">
                  <c:v>5814.5</c:v>
                </c:pt>
                <c:pt idx="69">
                  <c:v>5816.5</c:v>
                </c:pt>
                <c:pt idx="70">
                  <c:v>5818.5</c:v>
                </c:pt>
                <c:pt idx="71">
                  <c:v>5821</c:v>
                </c:pt>
                <c:pt idx="72">
                  <c:v>5845.5</c:v>
                </c:pt>
                <c:pt idx="73">
                  <c:v>5847.5</c:v>
                </c:pt>
                <c:pt idx="74">
                  <c:v>5848</c:v>
                </c:pt>
                <c:pt idx="75">
                  <c:v>5854</c:v>
                </c:pt>
                <c:pt idx="76">
                  <c:v>5864.5</c:v>
                </c:pt>
                <c:pt idx="77">
                  <c:v>5866.5</c:v>
                </c:pt>
                <c:pt idx="78">
                  <c:v>5868.5</c:v>
                </c:pt>
                <c:pt idx="79">
                  <c:v>5883</c:v>
                </c:pt>
                <c:pt idx="80">
                  <c:v>5887</c:v>
                </c:pt>
                <c:pt idx="81">
                  <c:v>5899.5</c:v>
                </c:pt>
                <c:pt idx="82">
                  <c:v>5901.5</c:v>
                </c:pt>
                <c:pt idx="83">
                  <c:v>5904</c:v>
                </c:pt>
                <c:pt idx="84">
                  <c:v>5910</c:v>
                </c:pt>
                <c:pt idx="85">
                  <c:v>5912</c:v>
                </c:pt>
                <c:pt idx="86">
                  <c:v>5914</c:v>
                </c:pt>
                <c:pt idx="87">
                  <c:v>5922.5</c:v>
                </c:pt>
                <c:pt idx="88">
                  <c:v>5924.5</c:v>
                </c:pt>
                <c:pt idx="89">
                  <c:v>5931</c:v>
                </c:pt>
                <c:pt idx="90">
                  <c:v>5939</c:v>
                </c:pt>
                <c:pt idx="91">
                  <c:v>5941</c:v>
                </c:pt>
                <c:pt idx="92">
                  <c:v>5943.5</c:v>
                </c:pt>
                <c:pt idx="93">
                  <c:v>5960</c:v>
                </c:pt>
                <c:pt idx="94">
                  <c:v>5976.5</c:v>
                </c:pt>
                <c:pt idx="95">
                  <c:v>6499</c:v>
                </c:pt>
                <c:pt idx="96">
                  <c:v>6536.5</c:v>
                </c:pt>
                <c:pt idx="97">
                  <c:v>6547</c:v>
                </c:pt>
                <c:pt idx="98">
                  <c:v>6549</c:v>
                </c:pt>
                <c:pt idx="99">
                  <c:v>6563.5</c:v>
                </c:pt>
                <c:pt idx="100">
                  <c:v>6565.5</c:v>
                </c:pt>
                <c:pt idx="101">
                  <c:v>6567.5</c:v>
                </c:pt>
                <c:pt idx="102">
                  <c:v>6580</c:v>
                </c:pt>
                <c:pt idx="103">
                  <c:v>6592.5</c:v>
                </c:pt>
                <c:pt idx="104">
                  <c:v>6650.5</c:v>
                </c:pt>
                <c:pt idx="105">
                  <c:v>6663</c:v>
                </c:pt>
                <c:pt idx="106">
                  <c:v>6669.5</c:v>
                </c:pt>
                <c:pt idx="107">
                  <c:v>6671.5</c:v>
                </c:pt>
                <c:pt idx="108">
                  <c:v>6679</c:v>
                </c:pt>
                <c:pt idx="109">
                  <c:v>6679</c:v>
                </c:pt>
                <c:pt idx="110">
                  <c:v>6679</c:v>
                </c:pt>
                <c:pt idx="111">
                  <c:v>6679</c:v>
                </c:pt>
                <c:pt idx="112">
                  <c:v>6679</c:v>
                </c:pt>
                <c:pt idx="113">
                  <c:v>6679</c:v>
                </c:pt>
                <c:pt idx="114">
                  <c:v>6731.5</c:v>
                </c:pt>
                <c:pt idx="115">
                  <c:v>6850</c:v>
                </c:pt>
                <c:pt idx="116">
                  <c:v>7192</c:v>
                </c:pt>
                <c:pt idx="117">
                  <c:v>7399.5</c:v>
                </c:pt>
                <c:pt idx="118">
                  <c:v>7498</c:v>
                </c:pt>
                <c:pt idx="119">
                  <c:v>8199</c:v>
                </c:pt>
                <c:pt idx="120">
                  <c:v>8200.5</c:v>
                </c:pt>
                <c:pt idx="121">
                  <c:v>8296</c:v>
                </c:pt>
                <c:pt idx="122">
                  <c:v>8948</c:v>
                </c:pt>
                <c:pt idx="123">
                  <c:v>9673.5</c:v>
                </c:pt>
                <c:pt idx="124">
                  <c:v>9695.5</c:v>
                </c:pt>
                <c:pt idx="125">
                  <c:v>9695.5</c:v>
                </c:pt>
                <c:pt idx="126">
                  <c:v>9695.5</c:v>
                </c:pt>
                <c:pt idx="127">
                  <c:v>9726</c:v>
                </c:pt>
                <c:pt idx="128">
                  <c:v>10579</c:v>
                </c:pt>
                <c:pt idx="129">
                  <c:v>11359</c:v>
                </c:pt>
                <c:pt idx="130">
                  <c:v>12107.5</c:v>
                </c:pt>
                <c:pt idx="131">
                  <c:v>12738</c:v>
                </c:pt>
                <c:pt idx="132">
                  <c:v>12795</c:v>
                </c:pt>
                <c:pt idx="133">
                  <c:v>14283.5</c:v>
                </c:pt>
              </c:numCache>
            </c:numRef>
          </c:xVal>
          <c:yVal>
            <c:numRef>
              <c:f>Active!$O$21:$O$770</c:f>
              <c:numCache>
                <c:formatCode>General</c:formatCode>
                <c:ptCount val="750"/>
                <c:pt idx="0">
                  <c:v>2.2166399443445612E-3</c:v>
                </c:pt>
                <c:pt idx="1">
                  <c:v>2.216210296260619E-3</c:v>
                </c:pt>
                <c:pt idx="2">
                  <c:v>-1.2150492846784615E-4</c:v>
                </c:pt>
                <c:pt idx="3">
                  <c:v>-1.2601623334923756E-4</c:v>
                </c:pt>
                <c:pt idx="4">
                  <c:v>-1.2687552951712137E-4</c:v>
                </c:pt>
                <c:pt idx="5">
                  <c:v>-1.2859412185288943E-4</c:v>
                </c:pt>
                <c:pt idx="6">
                  <c:v>-1.8061550656044596E-3</c:v>
                </c:pt>
                <c:pt idx="7">
                  <c:v>-1.8231261649201689E-3</c:v>
                </c:pt>
                <c:pt idx="8">
                  <c:v>-1.8463271614530372E-3</c:v>
                </c:pt>
                <c:pt idx="9">
                  <c:v>-1.8562090673837034E-3</c:v>
                </c:pt>
                <c:pt idx="10">
                  <c:v>-1.8570683635515874E-3</c:v>
                </c:pt>
                <c:pt idx="11">
                  <c:v>-2.0923006895098369E-3</c:v>
                </c:pt>
                <c:pt idx="12">
                  <c:v>-2.0923006895098369E-3</c:v>
                </c:pt>
                <c:pt idx="13">
                  <c:v>-2.0940192818456049E-3</c:v>
                </c:pt>
                <c:pt idx="14">
                  <c:v>-2.0940192818456049E-3</c:v>
                </c:pt>
                <c:pt idx="15">
                  <c:v>-2.0985305867269959E-3</c:v>
                </c:pt>
                <c:pt idx="16">
                  <c:v>-2.0985305867269959E-3</c:v>
                </c:pt>
                <c:pt idx="17">
                  <c:v>-2.1039011877762711E-3</c:v>
                </c:pt>
                <c:pt idx="18">
                  <c:v>-2.1039011877762711E-3</c:v>
                </c:pt>
                <c:pt idx="19">
                  <c:v>-2.1047604839441549E-3</c:v>
                </c:pt>
                <c:pt idx="20">
                  <c:v>-2.1047604839441549E-3</c:v>
                </c:pt>
                <c:pt idx="21">
                  <c:v>-2.1296800728127915E-3</c:v>
                </c:pt>
                <c:pt idx="22">
                  <c:v>-2.1296800728127915E-3</c:v>
                </c:pt>
                <c:pt idx="23">
                  <c:v>-2.15288106934566E-3</c:v>
                </c:pt>
                <c:pt idx="24">
                  <c:v>-2.15288106934566E-3</c:v>
                </c:pt>
                <c:pt idx="25">
                  <c:v>-2.1530958933876311E-3</c:v>
                </c:pt>
                <c:pt idx="26">
                  <c:v>-2.1530958933876311E-3</c:v>
                </c:pt>
                <c:pt idx="27">
                  <c:v>-2.1548144857233991E-3</c:v>
                </c:pt>
                <c:pt idx="28">
                  <c:v>-2.1548144857233991E-3</c:v>
                </c:pt>
                <c:pt idx="29">
                  <c:v>-2.4540643761890076E-3</c:v>
                </c:pt>
                <c:pt idx="30">
                  <c:v>-2.7477288415633698E-3</c:v>
                </c:pt>
                <c:pt idx="31">
                  <c:v>-3.3533178158796301E-3</c:v>
                </c:pt>
                <c:pt idx="32">
                  <c:v>-3.3741557479508178E-3</c:v>
                </c:pt>
                <c:pt idx="33">
                  <c:v>-3.4308692950311627E-3</c:v>
                </c:pt>
                <c:pt idx="34">
                  <c:v>-3.7058440687540478E-3</c:v>
                </c:pt>
                <c:pt idx="35">
                  <c:v>-3.7415048597212344E-3</c:v>
                </c:pt>
                <c:pt idx="36">
                  <c:v>-3.7440827482248867E-3</c:v>
                </c:pt>
                <c:pt idx="37">
                  <c:v>-3.7494533492741615E-3</c:v>
                </c:pt>
                <c:pt idx="38">
                  <c:v>-3.7503126454420457E-3</c:v>
                </c:pt>
                <c:pt idx="39">
                  <c:v>-3.7539646541555529E-3</c:v>
                </c:pt>
                <c:pt idx="40">
                  <c:v>-3.7601945513727119E-3</c:v>
                </c:pt>
                <c:pt idx="41">
                  <c:v>-3.7619131437084796E-3</c:v>
                </c:pt>
                <c:pt idx="42">
                  <c:v>-3.7655651524219867E-3</c:v>
                </c:pt>
                <c:pt idx="43">
                  <c:v>-3.766424448589871E-3</c:v>
                </c:pt>
                <c:pt idx="44">
                  <c:v>-3.7743729381427981E-3</c:v>
                </c:pt>
                <c:pt idx="45">
                  <c:v>-3.7797435391920733E-3</c:v>
                </c:pt>
                <c:pt idx="46">
                  <c:v>-3.7851141402413481E-3</c:v>
                </c:pt>
                <c:pt idx="47">
                  <c:v>-4.0598740899222621E-3</c:v>
                </c:pt>
                <c:pt idx="48">
                  <c:v>-4.1256102467653894E-3</c:v>
                </c:pt>
                <c:pt idx="49">
                  <c:v>-4.4229267208532588E-3</c:v>
                </c:pt>
                <c:pt idx="50">
                  <c:v>-5.1185269687553693E-3</c:v>
                </c:pt>
                <c:pt idx="51">
                  <c:v>-5.1204603851331089E-3</c:v>
                </c:pt>
                <c:pt idx="52">
                  <c:v>-5.1213196813009931E-3</c:v>
                </c:pt>
                <c:pt idx="53">
                  <c:v>-5.1320608833995435E-3</c:v>
                </c:pt>
                <c:pt idx="54">
                  <c:v>-5.1329201795674278E-3</c:v>
                </c:pt>
                <c:pt idx="55">
                  <c:v>-5.1337794757353112E-3</c:v>
                </c:pt>
                <c:pt idx="56">
                  <c:v>-5.1382907806167017E-3</c:v>
                </c:pt>
                <c:pt idx="57">
                  <c:v>-5.1453799740017458E-3</c:v>
                </c:pt>
                <c:pt idx="58">
                  <c:v>-5.3279804096770991E-3</c:v>
                </c:pt>
                <c:pt idx="59">
                  <c:v>-5.3296990020128667E-3</c:v>
                </c:pt>
                <c:pt idx="60">
                  <c:v>-5.3324917145584905E-3</c:v>
                </c:pt>
                <c:pt idx="61">
                  <c:v>-5.3387216117756486E-3</c:v>
                </c:pt>
                <c:pt idx="62">
                  <c:v>-5.3395809079435329E-3</c:v>
                </c:pt>
                <c:pt idx="63">
                  <c:v>-5.34323291665704E-3</c:v>
                </c:pt>
                <c:pt idx="64">
                  <c:v>-5.3440922128249243E-3</c:v>
                </c:pt>
                <c:pt idx="65">
                  <c:v>-5.3449515089928085E-3</c:v>
                </c:pt>
                <c:pt idx="66">
                  <c:v>-5.3466701013285762E-3</c:v>
                </c:pt>
                <c:pt idx="67">
                  <c:v>-5.3494628138741991E-3</c:v>
                </c:pt>
                <c:pt idx="68">
                  <c:v>-5.3511814062099667E-3</c:v>
                </c:pt>
                <c:pt idx="69">
                  <c:v>-5.3520407023778509E-3</c:v>
                </c:pt>
                <c:pt idx="70">
                  <c:v>-5.3528999985457352E-3</c:v>
                </c:pt>
                <c:pt idx="71">
                  <c:v>-5.3539741187555905E-3</c:v>
                </c:pt>
                <c:pt idx="72">
                  <c:v>-5.364500496812169E-3</c:v>
                </c:pt>
                <c:pt idx="73">
                  <c:v>-5.3653597929800532E-3</c:v>
                </c:pt>
                <c:pt idx="74">
                  <c:v>-5.3655746170220243E-3</c:v>
                </c:pt>
                <c:pt idx="75">
                  <c:v>-5.3681525055256762E-3</c:v>
                </c:pt>
                <c:pt idx="76">
                  <c:v>-5.3726638104070676E-3</c:v>
                </c:pt>
                <c:pt idx="77">
                  <c:v>-5.3735231065749518E-3</c:v>
                </c:pt>
                <c:pt idx="78">
                  <c:v>-5.3743824027428361E-3</c:v>
                </c:pt>
                <c:pt idx="79">
                  <c:v>-5.3806122999599942E-3</c:v>
                </c:pt>
                <c:pt idx="80">
                  <c:v>-5.3823308922957627E-3</c:v>
                </c:pt>
                <c:pt idx="81">
                  <c:v>-5.3877014933450384E-3</c:v>
                </c:pt>
                <c:pt idx="82">
                  <c:v>-5.3885607895129218E-3</c:v>
                </c:pt>
                <c:pt idx="83">
                  <c:v>-5.3896349097227771E-3</c:v>
                </c:pt>
                <c:pt idx="84">
                  <c:v>-5.3922127982264289E-3</c:v>
                </c:pt>
                <c:pt idx="85">
                  <c:v>-5.3930720943943132E-3</c:v>
                </c:pt>
                <c:pt idx="86">
                  <c:v>-5.3939313905621965E-3</c:v>
                </c:pt>
                <c:pt idx="87">
                  <c:v>-5.3975833992757037E-3</c:v>
                </c:pt>
                <c:pt idx="88">
                  <c:v>-5.398442695443588E-3</c:v>
                </c:pt>
                <c:pt idx="89">
                  <c:v>-5.4012354079892109E-3</c:v>
                </c:pt>
                <c:pt idx="90">
                  <c:v>-5.4046725926607479E-3</c:v>
                </c:pt>
                <c:pt idx="91">
                  <c:v>-5.4055318888286312E-3</c:v>
                </c:pt>
                <c:pt idx="92">
                  <c:v>-5.4066060090384865E-3</c:v>
                </c:pt>
                <c:pt idx="93">
                  <c:v>-5.4136952024235289E-3</c:v>
                </c:pt>
                <c:pt idx="94">
                  <c:v>-5.4207843958085731E-3</c:v>
                </c:pt>
                <c:pt idx="95">
                  <c:v>-5.6452755196682719E-3</c:v>
                </c:pt>
                <c:pt idx="96">
                  <c:v>-5.6613873228160971E-3</c:v>
                </c:pt>
                <c:pt idx="97">
                  <c:v>-5.6658986276974885E-3</c:v>
                </c:pt>
                <c:pt idx="98">
                  <c:v>-5.6667579238653719E-3</c:v>
                </c:pt>
                <c:pt idx="99">
                  <c:v>-5.672987821082531E-3</c:v>
                </c:pt>
                <c:pt idx="100">
                  <c:v>-5.6738471172504152E-3</c:v>
                </c:pt>
                <c:pt idx="101">
                  <c:v>-5.6747064134182994E-3</c:v>
                </c:pt>
                <c:pt idx="102">
                  <c:v>-5.6800770144675742E-3</c:v>
                </c:pt>
                <c:pt idx="103">
                  <c:v>-5.685447615516849E-3</c:v>
                </c:pt>
                <c:pt idx="104">
                  <c:v>-5.710367204385486E-3</c:v>
                </c:pt>
                <c:pt idx="105">
                  <c:v>-5.7157378054347608E-3</c:v>
                </c:pt>
                <c:pt idx="106">
                  <c:v>-5.7185305179803837E-3</c:v>
                </c:pt>
                <c:pt idx="107">
                  <c:v>-5.719389814148268E-3</c:v>
                </c:pt>
                <c:pt idx="108">
                  <c:v>-5.722612174777833E-3</c:v>
                </c:pt>
                <c:pt idx="109">
                  <c:v>-5.722612174777833E-3</c:v>
                </c:pt>
                <c:pt idx="110">
                  <c:v>-5.722612174777833E-3</c:v>
                </c:pt>
                <c:pt idx="111">
                  <c:v>-5.722612174777833E-3</c:v>
                </c:pt>
                <c:pt idx="112">
                  <c:v>-5.722612174777833E-3</c:v>
                </c:pt>
                <c:pt idx="113">
                  <c:v>-5.722612174777833E-3</c:v>
                </c:pt>
                <c:pt idx="114">
                  <c:v>-5.7451686991847883E-3</c:v>
                </c:pt>
                <c:pt idx="115">
                  <c:v>-5.7960819971319168E-3</c:v>
                </c:pt>
                <c:pt idx="116">
                  <c:v>-5.9430216418400834E-3</c:v>
                </c:pt>
                <c:pt idx="117">
                  <c:v>-6.0321736192580494E-3</c:v>
                </c:pt>
                <c:pt idx="118">
                  <c:v>-6.0744939555263371E-3</c:v>
                </c:pt>
                <c:pt idx="119">
                  <c:v>-6.3756772623696847E-3</c:v>
                </c:pt>
                <c:pt idx="120">
                  <c:v>-6.3763217344955988E-3</c:v>
                </c:pt>
                <c:pt idx="121">
                  <c:v>-6.4173531265120601E-3</c:v>
                </c:pt>
                <c:pt idx="122">
                  <c:v>-6.697483677242249E-3</c:v>
                </c:pt>
                <c:pt idx="123">
                  <c:v>-7.009193362142176E-3</c:v>
                </c:pt>
                <c:pt idx="124">
                  <c:v>-7.0186456199889001E-3</c:v>
                </c:pt>
                <c:pt idx="125">
                  <c:v>-7.0186456199889001E-3</c:v>
                </c:pt>
                <c:pt idx="126">
                  <c:v>-7.0186456199889001E-3</c:v>
                </c:pt>
                <c:pt idx="127">
                  <c:v>-7.0317498865491313E-3</c:v>
                </c:pt>
                <c:pt idx="128">
                  <c:v>-7.3982397021516641E-3</c:v>
                </c:pt>
                <c:pt idx="129">
                  <c:v>-7.7333652076264307E-3</c:v>
                </c:pt>
                <c:pt idx="130">
                  <c:v>-8.054956798457023E-3</c:v>
                </c:pt>
                <c:pt idx="131">
                  <c:v>-8.3258499153824606E-3</c:v>
                </c:pt>
                <c:pt idx="132">
                  <c:v>-8.3503398561671528E-3</c:v>
                </c:pt>
                <c:pt idx="133">
                  <c:v>-8.989871029114832E-3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8F-4C93-AF6C-019EBE2B30B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Active!$F$21:$F$770</c:f>
              <c:numCache>
                <c:formatCode>General</c:formatCode>
                <c:ptCount val="750"/>
                <c:pt idx="0">
                  <c:v>-11799.5</c:v>
                </c:pt>
                <c:pt idx="1">
                  <c:v>-11798.5</c:v>
                </c:pt>
                <c:pt idx="2">
                  <c:v>-6357.5</c:v>
                </c:pt>
                <c:pt idx="3">
                  <c:v>-6347</c:v>
                </c:pt>
                <c:pt idx="4">
                  <c:v>-6345</c:v>
                </c:pt>
                <c:pt idx="5">
                  <c:v>-6341</c:v>
                </c:pt>
                <c:pt idx="6">
                  <c:v>-2436.5</c:v>
                </c:pt>
                <c:pt idx="7">
                  <c:v>-2397</c:v>
                </c:pt>
                <c:pt idx="8">
                  <c:v>-2343</c:v>
                </c:pt>
                <c:pt idx="9">
                  <c:v>-2320</c:v>
                </c:pt>
                <c:pt idx="10">
                  <c:v>-2318</c:v>
                </c:pt>
                <c:pt idx="11">
                  <c:v>-1770.5</c:v>
                </c:pt>
                <c:pt idx="12">
                  <c:v>-1770.5</c:v>
                </c:pt>
                <c:pt idx="13">
                  <c:v>-1766.5</c:v>
                </c:pt>
                <c:pt idx="14">
                  <c:v>-1766.5</c:v>
                </c:pt>
                <c:pt idx="15">
                  <c:v>-1756</c:v>
                </c:pt>
                <c:pt idx="16">
                  <c:v>-1756</c:v>
                </c:pt>
                <c:pt idx="17">
                  <c:v>-1743.5</c:v>
                </c:pt>
                <c:pt idx="18">
                  <c:v>-1743.5</c:v>
                </c:pt>
                <c:pt idx="19">
                  <c:v>-1741.5</c:v>
                </c:pt>
                <c:pt idx="20">
                  <c:v>-1741.5</c:v>
                </c:pt>
                <c:pt idx="21">
                  <c:v>-1683.5</c:v>
                </c:pt>
                <c:pt idx="22">
                  <c:v>-1683.5</c:v>
                </c:pt>
                <c:pt idx="23">
                  <c:v>-1629.5</c:v>
                </c:pt>
                <c:pt idx="24">
                  <c:v>-1629.5</c:v>
                </c:pt>
                <c:pt idx="25">
                  <c:v>-1629</c:v>
                </c:pt>
                <c:pt idx="26">
                  <c:v>-1629</c:v>
                </c:pt>
                <c:pt idx="27">
                  <c:v>-1625</c:v>
                </c:pt>
                <c:pt idx="28">
                  <c:v>-1625</c:v>
                </c:pt>
                <c:pt idx="29">
                  <c:v>-928.5</c:v>
                </c:pt>
                <c:pt idx="30">
                  <c:v>-245</c:v>
                </c:pt>
                <c:pt idx="31">
                  <c:v>1164.5</c:v>
                </c:pt>
                <c:pt idx="32">
                  <c:v>1213</c:v>
                </c:pt>
                <c:pt idx="33">
                  <c:v>1345</c:v>
                </c:pt>
                <c:pt idx="34">
                  <c:v>1985</c:v>
                </c:pt>
                <c:pt idx="35">
                  <c:v>2068</c:v>
                </c:pt>
                <c:pt idx="36">
                  <c:v>2074</c:v>
                </c:pt>
                <c:pt idx="37">
                  <c:v>2086.5</c:v>
                </c:pt>
                <c:pt idx="38">
                  <c:v>2088.5</c:v>
                </c:pt>
                <c:pt idx="39">
                  <c:v>2097</c:v>
                </c:pt>
                <c:pt idx="40">
                  <c:v>2111.5</c:v>
                </c:pt>
                <c:pt idx="41">
                  <c:v>2115.5</c:v>
                </c:pt>
                <c:pt idx="42">
                  <c:v>2124</c:v>
                </c:pt>
                <c:pt idx="43">
                  <c:v>2126</c:v>
                </c:pt>
                <c:pt idx="44">
                  <c:v>2144.5</c:v>
                </c:pt>
                <c:pt idx="45">
                  <c:v>2157</c:v>
                </c:pt>
                <c:pt idx="46">
                  <c:v>2169.5</c:v>
                </c:pt>
                <c:pt idx="47">
                  <c:v>2809</c:v>
                </c:pt>
                <c:pt idx="48">
                  <c:v>2962</c:v>
                </c:pt>
                <c:pt idx="49">
                  <c:v>3654</c:v>
                </c:pt>
                <c:pt idx="50">
                  <c:v>5273</c:v>
                </c:pt>
                <c:pt idx="51">
                  <c:v>5277.5</c:v>
                </c:pt>
                <c:pt idx="52">
                  <c:v>5279.5</c:v>
                </c:pt>
                <c:pt idx="53">
                  <c:v>5304.5</c:v>
                </c:pt>
                <c:pt idx="54">
                  <c:v>5306.5</c:v>
                </c:pt>
                <c:pt idx="55">
                  <c:v>5308.5</c:v>
                </c:pt>
                <c:pt idx="56">
                  <c:v>5319</c:v>
                </c:pt>
                <c:pt idx="57">
                  <c:v>5335.5</c:v>
                </c:pt>
                <c:pt idx="58">
                  <c:v>5760.5</c:v>
                </c:pt>
                <c:pt idx="59">
                  <c:v>5764.5</c:v>
                </c:pt>
                <c:pt idx="60">
                  <c:v>5771</c:v>
                </c:pt>
                <c:pt idx="61">
                  <c:v>5785.5</c:v>
                </c:pt>
                <c:pt idx="62">
                  <c:v>5787.5</c:v>
                </c:pt>
                <c:pt idx="63">
                  <c:v>5796</c:v>
                </c:pt>
                <c:pt idx="64">
                  <c:v>5798</c:v>
                </c:pt>
                <c:pt idx="65">
                  <c:v>5800</c:v>
                </c:pt>
                <c:pt idx="66">
                  <c:v>5804</c:v>
                </c:pt>
                <c:pt idx="67">
                  <c:v>5810.5</c:v>
                </c:pt>
                <c:pt idx="68">
                  <c:v>5814.5</c:v>
                </c:pt>
                <c:pt idx="69">
                  <c:v>5816.5</c:v>
                </c:pt>
                <c:pt idx="70">
                  <c:v>5818.5</c:v>
                </c:pt>
                <c:pt idx="71">
                  <c:v>5821</c:v>
                </c:pt>
                <c:pt idx="72">
                  <c:v>5845.5</c:v>
                </c:pt>
                <c:pt idx="73">
                  <c:v>5847.5</c:v>
                </c:pt>
                <c:pt idx="74">
                  <c:v>5848</c:v>
                </c:pt>
                <c:pt idx="75">
                  <c:v>5854</c:v>
                </c:pt>
                <c:pt idx="76">
                  <c:v>5864.5</c:v>
                </c:pt>
                <c:pt idx="77">
                  <c:v>5866.5</c:v>
                </c:pt>
                <c:pt idx="78">
                  <c:v>5868.5</c:v>
                </c:pt>
                <c:pt idx="79">
                  <c:v>5883</c:v>
                </c:pt>
                <c:pt idx="80">
                  <c:v>5887</c:v>
                </c:pt>
                <c:pt idx="81">
                  <c:v>5899.5</c:v>
                </c:pt>
                <c:pt idx="82">
                  <c:v>5901.5</c:v>
                </c:pt>
                <c:pt idx="83">
                  <c:v>5904</c:v>
                </c:pt>
                <c:pt idx="84">
                  <c:v>5910</c:v>
                </c:pt>
                <c:pt idx="85">
                  <c:v>5912</c:v>
                </c:pt>
                <c:pt idx="86">
                  <c:v>5914</c:v>
                </c:pt>
                <c:pt idx="87">
                  <c:v>5922.5</c:v>
                </c:pt>
                <c:pt idx="88">
                  <c:v>5924.5</c:v>
                </c:pt>
                <c:pt idx="89">
                  <c:v>5931</c:v>
                </c:pt>
                <c:pt idx="90">
                  <c:v>5939</c:v>
                </c:pt>
                <c:pt idx="91">
                  <c:v>5941</c:v>
                </c:pt>
                <c:pt idx="92">
                  <c:v>5943.5</c:v>
                </c:pt>
                <c:pt idx="93">
                  <c:v>5960</c:v>
                </c:pt>
                <c:pt idx="94">
                  <c:v>5976.5</c:v>
                </c:pt>
                <c:pt idx="95">
                  <c:v>6499</c:v>
                </c:pt>
                <c:pt idx="96">
                  <c:v>6536.5</c:v>
                </c:pt>
                <c:pt idx="97">
                  <c:v>6547</c:v>
                </c:pt>
                <c:pt idx="98">
                  <c:v>6549</c:v>
                </c:pt>
                <c:pt idx="99">
                  <c:v>6563.5</c:v>
                </c:pt>
                <c:pt idx="100">
                  <c:v>6565.5</c:v>
                </c:pt>
                <c:pt idx="101">
                  <c:v>6567.5</c:v>
                </c:pt>
                <c:pt idx="102">
                  <c:v>6580</c:v>
                </c:pt>
                <c:pt idx="103">
                  <c:v>6592.5</c:v>
                </c:pt>
                <c:pt idx="104">
                  <c:v>6650.5</c:v>
                </c:pt>
                <c:pt idx="105">
                  <c:v>6663</c:v>
                </c:pt>
                <c:pt idx="106">
                  <c:v>6669.5</c:v>
                </c:pt>
                <c:pt idx="107">
                  <c:v>6671.5</c:v>
                </c:pt>
                <c:pt idx="108">
                  <c:v>6679</c:v>
                </c:pt>
                <c:pt idx="109">
                  <c:v>6679</c:v>
                </c:pt>
                <c:pt idx="110">
                  <c:v>6679</c:v>
                </c:pt>
                <c:pt idx="111">
                  <c:v>6679</c:v>
                </c:pt>
                <c:pt idx="112">
                  <c:v>6679</c:v>
                </c:pt>
                <c:pt idx="113">
                  <c:v>6679</c:v>
                </c:pt>
                <c:pt idx="114">
                  <c:v>6731.5</c:v>
                </c:pt>
                <c:pt idx="115">
                  <c:v>6850</c:v>
                </c:pt>
                <c:pt idx="116">
                  <c:v>7192</c:v>
                </c:pt>
                <c:pt idx="117">
                  <c:v>7399.5</c:v>
                </c:pt>
                <c:pt idx="118">
                  <c:v>7498</c:v>
                </c:pt>
                <c:pt idx="119">
                  <c:v>8199</c:v>
                </c:pt>
                <c:pt idx="120">
                  <c:v>8200.5</c:v>
                </c:pt>
                <c:pt idx="121">
                  <c:v>8296</c:v>
                </c:pt>
                <c:pt idx="122">
                  <c:v>8948</c:v>
                </c:pt>
                <c:pt idx="123">
                  <c:v>9673.5</c:v>
                </c:pt>
                <c:pt idx="124">
                  <c:v>9695.5</c:v>
                </c:pt>
                <c:pt idx="125">
                  <c:v>9695.5</c:v>
                </c:pt>
                <c:pt idx="126">
                  <c:v>9695.5</c:v>
                </c:pt>
                <c:pt idx="127">
                  <c:v>9726</c:v>
                </c:pt>
                <c:pt idx="128">
                  <c:v>10579</c:v>
                </c:pt>
                <c:pt idx="129">
                  <c:v>11359</c:v>
                </c:pt>
                <c:pt idx="130">
                  <c:v>12107.5</c:v>
                </c:pt>
                <c:pt idx="131">
                  <c:v>12738</c:v>
                </c:pt>
                <c:pt idx="132">
                  <c:v>12795</c:v>
                </c:pt>
                <c:pt idx="133">
                  <c:v>14283.5</c:v>
                </c:pt>
              </c:numCache>
            </c:numRef>
          </c:xVal>
          <c:yVal>
            <c:numRef>
              <c:f>Active!$U$21:$U$770</c:f>
              <c:numCache>
                <c:formatCode>General</c:formatCode>
                <c:ptCount val="750"/>
                <c:pt idx="47">
                  <c:v>-2.0039999995788094E-2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8F-4C93-AF6C-019EBE2B3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9096"/>
        <c:axId val="1"/>
      </c:scatterChart>
      <c:valAx>
        <c:axId val="846879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8514851485148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04950495049507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90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70438472418671"/>
          <c:y val="0.9088076726258274"/>
          <c:w val="0.6803394625176802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552450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B8AB01A-17DC-3387-8B94-B1B7D4529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17" TargetMode="External"/><Relationship Id="rId13" Type="http://schemas.openxmlformats.org/officeDocument/2006/relationships/hyperlink" Target="http://vsolj.cetus-net.org/no46.pdf" TargetMode="External"/><Relationship Id="rId18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konkoly.hu/cgi-bin/IBVS?5300" TargetMode="External"/><Relationship Id="rId7" Type="http://schemas.openxmlformats.org/officeDocument/2006/relationships/hyperlink" Target="http://www.konkoly.hu/cgi-bin/IBVS?5677" TargetMode="External"/><Relationship Id="rId12" Type="http://schemas.openxmlformats.org/officeDocument/2006/relationships/hyperlink" Target="http://var.astro.cz/oejv/issues/oejv0172.pdf" TargetMode="External"/><Relationship Id="rId17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konkoly.hu/cgi-bin/IBVS?5300" TargetMode="External"/><Relationship Id="rId16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www.konkoly.hu/cgi-bin/IBVS?5300" TargetMode="External"/><Relationship Id="rId6" Type="http://schemas.openxmlformats.org/officeDocument/2006/relationships/hyperlink" Target="http://www.konkoly.hu/cgi-bin/IBVS?5592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300" TargetMode="External"/><Relationship Id="rId15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var.astro.cz/oejv/issues/oejv0116.pdf" TargetMode="External"/><Relationship Id="rId4" Type="http://schemas.openxmlformats.org/officeDocument/2006/relationships/hyperlink" Target="http://www.konkoly.hu/cgi-bin/IBVS?5300" TargetMode="External"/><Relationship Id="rId9" Type="http://schemas.openxmlformats.org/officeDocument/2006/relationships/hyperlink" Target="http://www.konkoly.hu/cgi-bin/IBVS?5938" TargetMode="External"/><Relationship Id="rId1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4"/>
  <sheetViews>
    <sheetView tabSelected="1" workbookViewId="0">
      <pane xSplit="14" ySplit="22" topLeftCell="O141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  <c r="C2" s="1" t="s">
        <v>3</v>
      </c>
    </row>
    <row r="4" spans="1:6" x14ac:dyDescent="0.2">
      <c r="A4" s="4" t="s">
        <v>4</v>
      </c>
      <c r="C4" s="5" t="s">
        <v>5</v>
      </c>
      <c r="D4" s="6" t="s">
        <v>5</v>
      </c>
    </row>
    <row r="5" spans="1:6" x14ac:dyDescent="0.2">
      <c r="A5" s="7" t="s">
        <v>6</v>
      </c>
      <c r="B5"/>
      <c r="C5" s="8">
        <v>-9.5</v>
      </c>
      <c r="D5" t="s">
        <v>7</v>
      </c>
    </row>
    <row r="6" spans="1:6" x14ac:dyDescent="0.2">
      <c r="A6" s="9" t="s">
        <v>8</v>
      </c>
    </row>
    <row r="7" spans="1:6" x14ac:dyDescent="0.2">
      <c r="A7" s="1" t="s">
        <v>9</v>
      </c>
      <c r="C7" s="1">
        <v>53576.5677</v>
      </c>
      <c r="D7" s="1" t="s">
        <v>191</v>
      </c>
    </row>
    <row r="8" spans="1:6" x14ac:dyDescent="0.2">
      <c r="A8" s="1" t="s">
        <v>11</v>
      </c>
      <c r="C8" s="1">
        <v>0.480688</v>
      </c>
      <c r="D8" s="1" t="s">
        <v>191</v>
      </c>
    </row>
    <row r="9" spans="1:6" x14ac:dyDescent="0.2">
      <c r="A9" s="10" t="s">
        <v>12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6" x14ac:dyDescent="0.2">
      <c r="A10"/>
      <c r="B10"/>
      <c r="C10" s="14" t="s">
        <v>13</v>
      </c>
      <c r="D10" s="14" t="s">
        <v>14</v>
      </c>
      <c r="E10"/>
    </row>
    <row r="11" spans="1:6" x14ac:dyDescent="0.2">
      <c r="A11" t="s">
        <v>15</v>
      </c>
      <c r="B11"/>
      <c r="C11" s="15">
        <f ca="1">INTERCEPT(INDIRECT($D$9):G987,INDIRECT($C$9):F987)</f>
        <v>-2.8529926221291619E-3</v>
      </c>
      <c r="D11" s="16"/>
      <c r="E11"/>
    </row>
    <row r="12" spans="1:6" x14ac:dyDescent="0.2">
      <c r="A12" t="s">
        <v>16</v>
      </c>
      <c r="B12"/>
      <c r="C12" s="15">
        <f ca="1">SLOPE(INDIRECT($D$9):G987,INDIRECT($C$9):F987)</f>
        <v>-4.2964808394200797E-7</v>
      </c>
      <c r="D12" s="16"/>
      <c r="E12" s="79" t="s">
        <v>190</v>
      </c>
      <c r="F12" s="80" t="s">
        <v>189</v>
      </c>
    </row>
    <row r="13" spans="1:6" x14ac:dyDescent="0.2">
      <c r="A13" t="s">
        <v>17</v>
      </c>
      <c r="B13"/>
      <c r="C13" s="16" t="s">
        <v>18</v>
      </c>
      <c r="E13" s="77" t="s">
        <v>20</v>
      </c>
      <c r="F13" s="81">
        <v>1</v>
      </c>
    </row>
    <row r="14" spans="1:6" x14ac:dyDescent="0.2">
      <c r="A14"/>
      <c r="B14"/>
      <c r="C14"/>
      <c r="E14" s="77" t="s">
        <v>22</v>
      </c>
      <c r="F14" s="82">
        <f ca="1">NOW()+15018.5+$C$5/24</f>
        <v>60685.838539236109</v>
      </c>
    </row>
    <row r="15" spans="1:6" x14ac:dyDescent="0.2">
      <c r="A15" s="17" t="s">
        <v>19</v>
      </c>
      <c r="B15"/>
      <c r="C15" s="18">
        <f ca="1">(C7+C11)+(C8+C12)*INT(MAX(F21:F3528))</f>
        <v>60442.225414343797</v>
      </c>
      <c r="E15" s="77" t="s">
        <v>24</v>
      </c>
      <c r="F15" s="82">
        <f ca="1">ROUND(2*($F$14-$C$7)/$C$8,0)/2+$F$13</f>
        <v>14791</v>
      </c>
    </row>
    <row r="16" spans="1:6" x14ac:dyDescent="0.2">
      <c r="A16" s="17" t="s">
        <v>21</v>
      </c>
      <c r="B16"/>
      <c r="C16" s="18">
        <f ca="1">+C8+C12</f>
        <v>0.48068757035191606</v>
      </c>
      <c r="E16" s="77" t="s">
        <v>26</v>
      </c>
      <c r="F16" s="82">
        <f ca="1">ROUND(2*($F$14-$C$15)/$C$16,0)/2+$F$13</f>
        <v>508</v>
      </c>
    </row>
    <row r="17" spans="1:21" x14ac:dyDescent="0.2">
      <c r="A17" s="10" t="s">
        <v>23</v>
      </c>
      <c r="B17"/>
      <c r="C17">
        <f>COUNT(C21:C2186)</f>
        <v>134</v>
      </c>
      <c r="E17" s="77" t="s">
        <v>187</v>
      </c>
      <c r="F17" s="83">
        <f ca="1">+$C$15+$C$16*$F$16-15018.5-$C$5/24</f>
        <v>45668.310533415905</v>
      </c>
    </row>
    <row r="18" spans="1:21" x14ac:dyDescent="0.2">
      <c r="A18" s="17" t="s">
        <v>25</v>
      </c>
      <c r="B18"/>
      <c r="C18" s="19">
        <f ca="1">+C15</f>
        <v>60442.225414343797</v>
      </c>
      <c r="D18" s="76">
        <f ca="1">+C16</f>
        <v>0.48068757035191606</v>
      </c>
      <c r="E18" s="78" t="s">
        <v>188</v>
      </c>
      <c r="F18" s="84">
        <f ca="1">+($C$15+$C$16*$F$16)-($C$16/2)-15018.5-$C$5/24</f>
        <v>45668.070189630729</v>
      </c>
    </row>
    <row r="19" spans="1:21" x14ac:dyDescent="0.2">
      <c r="E19" s="10"/>
      <c r="F19" s="20"/>
    </row>
    <row r="20" spans="1:21" x14ac:dyDescent="0.2">
      <c r="A20" s="14" t="s">
        <v>27</v>
      </c>
      <c r="B20" s="14" t="s">
        <v>28</v>
      </c>
      <c r="C20" s="14" t="s">
        <v>29</v>
      </c>
      <c r="D20" s="14" t="s">
        <v>30</v>
      </c>
      <c r="E20" s="14" t="s">
        <v>31</v>
      </c>
      <c r="F20" s="14" t="s">
        <v>32</v>
      </c>
      <c r="G20" s="14" t="s">
        <v>33</v>
      </c>
      <c r="H20" s="21" t="s">
        <v>34</v>
      </c>
      <c r="I20" s="21" t="s">
        <v>35</v>
      </c>
      <c r="J20" s="21" t="s">
        <v>36</v>
      </c>
      <c r="K20" s="21" t="s">
        <v>37</v>
      </c>
      <c r="L20" s="21" t="s">
        <v>192</v>
      </c>
      <c r="M20" s="21" t="s">
        <v>38</v>
      </c>
      <c r="N20" s="21" t="s">
        <v>39</v>
      </c>
      <c r="O20" s="21" t="s">
        <v>40</v>
      </c>
      <c r="P20" s="21" t="s">
        <v>41</v>
      </c>
      <c r="Q20" s="14" t="s">
        <v>42</v>
      </c>
      <c r="U20" s="22" t="s">
        <v>43</v>
      </c>
    </row>
    <row r="21" spans="1:21" x14ac:dyDescent="0.2">
      <c r="A21" s="1" t="s">
        <v>47</v>
      </c>
      <c r="B21" s="1" t="s">
        <v>45</v>
      </c>
      <c r="C21" s="27">
        <v>47904.7016</v>
      </c>
      <c r="D21" s="27" t="s">
        <v>18</v>
      </c>
      <c r="E21" s="1">
        <f t="shared" ref="E21:E52" si="0">+(C21-C$7)/C$8</f>
        <v>-11799.47512731751</v>
      </c>
      <c r="F21" s="1">
        <f t="shared" ref="F21:F52" si="1">ROUND(2*E21,0)/2</f>
        <v>-11799.5</v>
      </c>
      <c r="G21" s="1">
        <f t="shared" ref="G21:G67" si="2">+C21-(C$7+F21*C$8)</f>
        <v>1.1956000002101064E-2</v>
      </c>
      <c r="K21" s="1">
        <f>+G21</f>
        <v>1.1956000002101064E-2</v>
      </c>
      <c r="O21" s="1">
        <f t="shared" ref="O21:O52" ca="1" si="3">+C$11+C$12*$F21</f>
        <v>2.2166399443445612E-3</v>
      </c>
      <c r="Q21" s="65">
        <f t="shared" ref="Q21:Q52" si="4">+C21-15018.5</f>
        <v>32886.2016</v>
      </c>
    </row>
    <row r="22" spans="1:21" x14ac:dyDescent="0.2">
      <c r="A22" s="1" t="s">
        <v>47</v>
      </c>
      <c r="C22" s="27">
        <v>47905.1829</v>
      </c>
      <c r="D22" s="27"/>
      <c r="E22" s="1">
        <f t="shared" si="0"/>
        <v>-11798.473854142396</v>
      </c>
      <c r="F22" s="1">
        <f t="shared" si="1"/>
        <v>-11798.5</v>
      </c>
      <c r="G22" s="1">
        <f t="shared" si="2"/>
        <v>1.2567999998282176E-2</v>
      </c>
      <c r="K22" s="1">
        <f>+G22</f>
        <v>1.2567999998282176E-2</v>
      </c>
      <c r="O22" s="1">
        <f t="shared" ca="1" si="3"/>
        <v>2.216210296260619E-3</v>
      </c>
      <c r="Q22" s="65">
        <f t="shared" si="4"/>
        <v>32886.6829</v>
      </c>
    </row>
    <row r="23" spans="1:21" x14ac:dyDescent="0.2">
      <c r="A23" s="1" t="s">
        <v>10</v>
      </c>
      <c r="B23" s="16" t="s">
        <v>45</v>
      </c>
      <c r="C23" s="26">
        <v>50520.596100000199</v>
      </c>
      <c r="D23" s="26"/>
      <c r="E23" s="1">
        <f t="shared" si="0"/>
        <v>-6357.4950903700546</v>
      </c>
      <c r="F23" s="1">
        <f t="shared" si="1"/>
        <v>-6357.5</v>
      </c>
      <c r="G23" s="1">
        <f t="shared" si="2"/>
        <v>2.3600002023158595E-3</v>
      </c>
      <c r="J23" s="1">
        <f>+G23</f>
        <v>2.3600002023158595E-3</v>
      </c>
      <c r="O23" s="1">
        <f t="shared" ca="1" si="3"/>
        <v>-1.2150492846784615E-4</v>
      </c>
      <c r="Q23" s="65">
        <f t="shared" si="4"/>
        <v>35502.096100000199</v>
      </c>
    </row>
    <row r="24" spans="1:21" x14ac:dyDescent="0.2">
      <c r="A24" s="31" t="s">
        <v>10</v>
      </c>
      <c r="B24" s="32" t="s">
        <v>46</v>
      </c>
      <c r="C24" s="33">
        <v>50525.643399999943</v>
      </c>
      <c r="D24" s="33"/>
      <c r="E24" s="1">
        <f t="shared" si="0"/>
        <v>-6346.994932263874</v>
      </c>
      <c r="F24" s="1">
        <f t="shared" si="1"/>
        <v>-6347</v>
      </c>
      <c r="G24" s="1">
        <f t="shared" si="2"/>
        <v>2.43599994428223E-3</v>
      </c>
      <c r="K24" s="1">
        <f t="shared" ref="K24:K54" si="5">+G24</f>
        <v>2.43599994428223E-3</v>
      </c>
      <c r="O24" s="1">
        <f t="shared" ca="1" si="3"/>
        <v>-1.2601623334923756E-4</v>
      </c>
      <c r="Q24" s="65">
        <f t="shared" si="4"/>
        <v>35507.143399999943</v>
      </c>
    </row>
    <row r="25" spans="1:21" x14ac:dyDescent="0.2">
      <c r="A25" s="1" t="s">
        <v>10</v>
      </c>
      <c r="B25" s="16" t="s">
        <v>46</v>
      </c>
      <c r="C25" s="26">
        <v>50526.605099999812</v>
      </c>
      <c r="D25" s="26"/>
      <c r="E25" s="1">
        <f t="shared" si="0"/>
        <v>-6344.9942582302619</v>
      </c>
      <c r="F25" s="1">
        <f t="shared" si="1"/>
        <v>-6345</v>
      </c>
      <c r="G25" s="1">
        <f t="shared" si="2"/>
        <v>2.7599998138612136E-3</v>
      </c>
      <c r="K25" s="1">
        <f t="shared" si="5"/>
        <v>2.7599998138612136E-3</v>
      </c>
      <c r="O25" s="1">
        <f t="shared" ca="1" si="3"/>
        <v>-1.2687552951712137E-4</v>
      </c>
      <c r="Q25" s="65">
        <f t="shared" si="4"/>
        <v>35508.105099999812</v>
      </c>
    </row>
    <row r="26" spans="1:21" x14ac:dyDescent="0.2">
      <c r="A26" s="1" t="s">
        <v>10</v>
      </c>
      <c r="B26" s="16" t="s">
        <v>46</v>
      </c>
      <c r="C26" s="26">
        <v>50528.527400000021</v>
      </c>
      <c r="D26" s="26"/>
      <c r="E26" s="1">
        <f t="shared" si="0"/>
        <v>-6340.9951985487023</v>
      </c>
      <c r="F26" s="1">
        <f t="shared" si="1"/>
        <v>-6341</v>
      </c>
      <c r="G26" s="1">
        <f t="shared" si="2"/>
        <v>2.3080000246409327E-3</v>
      </c>
      <c r="K26" s="1">
        <f t="shared" si="5"/>
        <v>2.3080000246409327E-3</v>
      </c>
      <c r="O26" s="1">
        <f t="shared" ca="1" si="3"/>
        <v>-1.2859412185288943E-4</v>
      </c>
      <c r="Q26" s="65">
        <f t="shared" si="4"/>
        <v>35510.027400000021</v>
      </c>
    </row>
    <row r="27" spans="1:21" x14ac:dyDescent="0.2">
      <c r="A27" s="1" t="s">
        <v>50</v>
      </c>
      <c r="B27" s="30" t="s">
        <v>45</v>
      </c>
      <c r="C27" s="26">
        <v>52405.368900000001</v>
      </c>
      <c r="D27" s="26">
        <v>2.0000000000000001E-4</v>
      </c>
      <c r="E27" s="1">
        <f t="shared" si="0"/>
        <v>-2436.505175914519</v>
      </c>
      <c r="F27" s="1">
        <f t="shared" si="1"/>
        <v>-2436.5</v>
      </c>
      <c r="G27" s="1">
        <f t="shared" si="2"/>
        <v>-2.4879999982658774E-3</v>
      </c>
      <c r="K27" s="1">
        <f t="shared" si="5"/>
        <v>-2.4879999982658774E-3</v>
      </c>
      <c r="O27" s="1">
        <f t="shared" ca="1" si="3"/>
        <v>-1.8061550656044596E-3</v>
      </c>
      <c r="Q27" s="65">
        <f t="shared" si="4"/>
        <v>37386.868900000001</v>
      </c>
    </row>
    <row r="28" spans="1:21" x14ac:dyDescent="0.2">
      <c r="A28" s="1" t="s">
        <v>50</v>
      </c>
      <c r="B28" s="30" t="s">
        <v>46</v>
      </c>
      <c r="C28" s="26">
        <v>52424.3554</v>
      </c>
      <c r="D28" s="26">
        <v>5.0000000000000001E-4</v>
      </c>
      <c r="E28" s="1">
        <f t="shared" si="0"/>
        <v>-2397.0065822321321</v>
      </c>
      <c r="F28" s="1">
        <f t="shared" si="1"/>
        <v>-2397</v>
      </c>
      <c r="G28" s="1">
        <f t="shared" si="2"/>
        <v>-3.1640000015613623E-3</v>
      </c>
      <c r="K28" s="1">
        <f t="shared" si="5"/>
        <v>-3.1640000015613623E-3</v>
      </c>
      <c r="O28" s="1">
        <f t="shared" ca="1" si="3"/>
        <v>-1.8231261649201689E-3</v>
      </c>
      <c r="Q28" s="65">
        <f t="shared" si="4"/>
        <v>37405.8554</v>
      </c>
    </row>
    <row r="29" spans="1:21" x14ac:dyDescent="0.2">
      <c r="A29" s="1" t="s">
        <v>50</v>
      </c>
      <c r="B29" s="30" t="s">
        <v>46</v>
      </c>
      <c r="C29" s="26">
        <v>52450.314899999998</v>
      </c>
      <c r="D29" s="26">
        <v>2.9999999999999997E-4</v>
      </c>
      <c r="E29" s="1">
        <f t="shared" si="0"/>
        <v>-2343.001697566825</v>
      </c>
      <c r="F29" s="1">
        <f t="shared" si="1"/>
        <v>-2343</v>
      </c>
      <c r="G29" s="1">
        <f t="shared" si="2"/>
        <v>-8.1599999975878745E-4</v>
      </c>
      <c r="K29" s="1">
        <f t="shared" si="5"/>
        <v>-8.1599999975878745E-4</v>
      </c>
      <c r="O29" s="1">
        <f t="shared" ca="1" si="3"/>
        <v>-1.8463271614530372E-3</v>
      </c>
      <c r="Q29" s="65">
        <f t="shared" si="4"/>
        <v>37431.814899999998</v>
      </c>
    </row>
    <row r="30" spans="1:21" x14ac:dyDescent="0.2">
      <c r="A30" s="1" t="s">
        <v>50</v>
      </c>
      <c r="B30" s="30" t="s">
        <v>46</v>
      </c>
      <c r="C30" s="26">
        <v>52461.366699999999</v>
      </c>
      <c r="D30" s="26">
        <v>1E-4</v>
      </c>
      <c r="E30" s="1">
        <f t="shared" si="0"/>
        <v>-2320.0100689012434</v>
      </c>
      <c r="F30" s="1">
        <f t="shared" si="1"/>
        <v>-2320</v>
      </c>
      <c r="G30" s="1">
        <f t="shared" si="2"/>
        <v>-4.8400000014225952E-3</v>
      </c>
      <c r="K30" s="1">
        <f t="shared" si="5"/>
        <v>-4.8400000014225952E-3</v>
      </c>
      <c r="O30" s="1">
        <f t="shared" ca="1" si="3"/>
        <v>-1.8562090673837034E-3</v>
      </c>
      <c r="Q30" s="65">
        <f t="shared" si="4"/>
        <v>37442.866699999999</v>
      </c>
    </row>
    <row r="31" spans="1:21" x14ac:dyDescent="0.2">
      <c r="A31" s="1" t="s">
        <v>50</v>
      </c>
      <c r="B31" s="30" t="s">
        <v>46</v>
      </c>
      <c r="C31" s="26">
        <v>52462.33</v>
      </c>
      <c r="D31" s="26">
        <v>4.0000000000000002E-4</v>
      </c>
      <c r="E31" s="1">
        <f t="shared" si="0"/>
        <v>-2318.0060663049585</v>
      </c>
      <c r="F31" s="1">
        <f t="shared" si="1"/>
        <v>-2318</v>
      </c>
      <c r="G31" s="1">
        <f t="shared" si="2"/>
        <v>-2.9159999976400286E-3</v>
      </c>
      <c r="K31" s="1">
        <f t="shared" si="5"/>
        <v>-2.9159999976400286E-3</v>
      </c>
      <c r="O31" s="1">
        <f t="shared" ca="1" si="3"/>
        <v>-1.8570683635515874E-3</v>
      </c>
      <c r="Q31" s="65">
        <f t="shared" si="4"/>
        <v>37443.83</v>
      </c>
    </row>
    <row r="32" spans="1:21" x14ac:dyDescent="0.2">
      <c r="A32" s="23" t="s">
        <v>44</v>
      </c>
      <c r="B32" s="24" t="s">
        <v>45</v>
      </c>
      <c r="C32" s="25">
        <v>52725.5075</v>
      </c>
      <c r="D32" s="26"/>
      <c r="E32" s="1">
        <f t="shared" si="0"/>
        <v>-1770.5043604167358</v>
      </c>
      <c r="F32" s="1">
        <f t="shared" si="1"/>
        <v>-1770.5</v>
      </c>
      <c r="G32" s="1">
        <f t="shared" si="2"/>
        <v>-2.0959999965270981E-3</v>
      </c>
      <c r="K32" s="1">
        <f t="shared" si="5"/>
        <v>-2.0959999965270981E-3</v>
      </c>
      <c r="O32" s="1">
        <f t="shared" ca="1" si="3"/>
        <v>-2.0923006895098369E-3</v>
      </c>
      <c r="Q32" s="65">
        <f t="shared" si="4"/>
        <v>37707.0075</v>
      </c>
    </row>
    <row r="33" spans="1:17" x14ac:dyDescent="0.2">
      <c r="A33" s="34" t="s">
        <v>51</v>
      </c>
      <c r="B33" s="35" t="s">
        <v>45</v>
      </c>
      <c r="C33" s="36">
        <v>52725.5075</v>
      </c>
      <c r="D33" s="36">
        <v>2.9999999999999997E-4</v>
      </c>
      <c r="E33" s="1">
        <f t="shared" si="0"/>
        <v>-1770.5043604167358</v>
      </c>
      <c r="F33" s="1">
        <f t="shared" si="1"/>
        <v>-1770.5</v>
      </c>
      <c r="G33" s="1">
        <f t="shared" si="2"/>
        <v>-2.0959999965270981E-3</v>
      </c>
      <c r="K33" s="1">
        <f t="shared" si="5"/>
        <v>-2.0959999965270981E-3</v>
      </c>
      <c r="O33" s="1">
        <f t="shared" ca="1" si="3"/>
        <v>-2.0923006895098369E-3</v>
      </c>
      <c r="Q33" s="65">
        <f t="shared" si="4"/>
        <v>37707.0075</v>
      </c>
    </row>
    <row r="34" spans="1:17" x14ac:dyDescent="0.2">
      <c r="A34" s="23" t="s">
        <v>44</v>
      </c>
      <c r="B34" s="24" t="s">
        <v>45</v>
      </c>
      <c r="C34" s="25">
        <v>52727.429400000001</v>
      </c>
      <c r="D34" s="26"/>
      <c r="E34" s="1">
        <f t="shared" si="0"/>
        <v>-1766.5061328762081</v>
      </c>
      <c r="F34" s="1">
        <f t="shared" si="1"/>
        <v>-1766.5</v>
      </c>
      <c r="G34" s="1">
        <f t="shared" si="2"/>
        <v>-2.9480000011972152E-3</v>
      </c>
      <c r="K34" s="1">
        <f t="shared" si="5"/>
        <v>-2.9480000011972152E-3</v>
      </c>
      <c r="O34" s="1">
        <f t="shared" ca="1" si="3"/>
        <v>-2.0940192818456049E-3</v>
      </c>
      <c r="Q34" s="65">
        <f t="shared" si="4"/>
        <v>37708.929400000001</v>
      </c>
    </row>
    <row r="35" spans="1:17" x14ac:dyDescent="0.2">
      <c r="A35" s="34" t="s">
        <v>51</v>
      </c>
      <c r="B35" s="35" t="s">
        <v>45</v>
      </c>
      <c r="C35" s="36">
        <v>52727.429400000001</v>
      </c>
      <c r="D35" s="36">
        <v>2.9999999999999997E-4</v>
      </c>
      <c r="E35" s="1">
        <f t="shared" si="0"/>
        <v>-1766.5061328762081</v>
      </c>
      <c r="F35" s="1">
        <f t="shared" si="1"/>
        <v>-1766.5</v>
      </c>
      <c r="G35" s="1">
        <f t="shared" si="2"/>
        <v>-2.9480000011972152E-3</v>
      </c>
      <c r="K35" s="1">
        <f t="shared" si="5"/>
        <v>-2.9480000011972152E-3</v>
      </c>
      <c r="O35" s="1">
        <f t="shared" ca="1" si="3"/>
        <v>-2.0940192818456049E-3</v>
      </c>
      <c r="Q35" s="65">
        <f t="shared" si="4"/>
        <v>37708.929400000001</v>
      </c>
    </row>
    <row r="36" spans="1:17" x14ac:dyDescent="0.2">
      <c r="A36" s="23" t="s">
        <v>44</v>
      </c>
      <c r="B36" s="24" t="s">
        <v>46</v>
      </c>
      <c r="C36" s="25">
        <v>52732.476600000002</v>
      </c>
      <c r="D36" s="26"/>
      <c r="E36" s="1">
        <f t="shared" si="0"/>
        <v>-1756.0061828046421</v>
      </c>
      <c r="F36" s="1">
        <f t="shared" si="1"/>
        <v>-1756</v>
      </c>
      <c r="G36" s="1">
        <f t="shared" si="2"/>
        <v>-2.9719999947701581E-3</v>
      </c>
      <c r="K36" s="1">
        <f t="shared" si="5"/>
        <v>-2.9719999947701581E-3</v>
      </c>
      <c r="O36" s="1">
        <f t="shared" ca="1" si="3"/>
        <v>-2.0985305867269959E-3</v>
      </c>
      <c r="Q36" s="65">
        <f t="shared" si="4"/>
        <v>37713.976600000002</v>
      </c>
    </row>
    <row r="37" spans="1:17" x14ac:dyDescent="0.2">
      <c r="A37" s="34" t="s">
        <v>51</v>
      </c>
      <c r="B37" s="35" t="s">
        <v>46</v>
      </c>
      <c r="C37" s="36">
        <v>52732.476600000002</v>
      </c>
      <c r="D37" s="36">
        <v>2.9999999999999997E-4</v>
      </c>
      <c r="E37" s="1">
        <f t="shared" si="0"/>
        <v>-1756.0061828046421</v>
      </c>
      <c r="F37" s="1">
        <f t="shared" si="1"/>
        <v>-1756</v>
      </c>
      <c r="G37" s="1">
        <f t="shared" si="2"/>
        <v>-2.9719999947701581E-3</v>
      </c>
      <c r="K37" s="1">
        <f t="shared" si="5"/>
        <v>-2.9719999947701581E-3</v>
      </c>
      <c r="O37" s="1">
        <f t="shared" ca="1" si="3"/>
        <v>-2.0985305867269959E-3</v>
      </c>
      <c r="Q37" s="65">
        <f t="shared" si="4"/>
        <v>37713.976600000002</v>
      </c>
    </row>
    <row r="38" spans="1:17" x14ac:dyDescent="0.2">
      <c r="A38" s="23" t="s">
        <v>44</v>
      </c>
      <c r="B38" s="24" t="s">
        <v>45</v>
      </c>
      <c r="C38" s="25">
        <v>52738.484299999996</v>
      </c>
      <c r="D38" s="26"/>
      <c r="E38" s="1">
        <f t="shared" si="0"/>
        <v>-1743.5080551209999</v>
      </c>
      <c r="F38" s="1">
        <f t="shared" si="1"/>
        <v>-1743.5</v>
      </c>
      <c r="G38" s="1">
        <f t="shared" si="2"/>
        <v>-3.8720000011380762E-3</v>
      </c>
      <c r="K38" s="1">
        <f t="shared" si="5"/>
        <v>-3.8720000011380762E-3</v>
      </c>
      <c r="O38" s="1">
        <f t="shared" ca="1" si="3"/>
        <v>-2.1039011877762711E-3</v>
      </c>
      <c r="Q38" s="65">
        <f t="shared" si="4"/>
        <v>37719.984299999996</v>
      </c>
    </row>
    <row r="39" spans="1:17" x14ac:dyDescent="0.2">
      <c r="A39" s="34" t="s">
        <v>51</v>
      </c>
      <c r="B39" s="35" t="s">
        <v>45</v>
      </c>
      <c r="C39" s="36">
        <v>52738.484299999996</v>
      </c>
      <c r="D39" s="36">
        <v>4.0000000000000002E-4</v>
      </c>
      <c r="E39" s="1">
        <f t="shared" si="0"/>
        <v>-1743.5080551209999</v>
      </c>
      <c r="F39" s="1">
        <f t="shared" si="1"/>
        <v>-1743.5</v>
      </c>
      <c r="G39" s="1">
        <f t="shared" si="2"/>
        <v>-3.8720000011380762E-3</v>
      </c>
      <c r="K39" s="1">
        <f t="shared" si="5"/>
        <v>-3.8720000011380762E-3</v>
      </c>
      <c r="O39" s="1">
        <f t="shared" ca="1" si="3"/>
        <v>-2.1039011877762711E-3</v>
      </c>
      <c r="Q39" s="65">
        <f t="shared" si="4"/>
        <v>37719.984299999996</v>
      </c>
    </row>
    <row r="40" spans="1:17" x14ac:dyDescent="0.2">
      <c r="A40" s="23" t="s">
        <v>44</v>
      </c>
      <c r="B40" s="24" t="s">
        <v>45</v>
      </c>
      <c r="C40" s="25">
        <v>52739.446499999998</v>
      </c>
      <c r="D40" s="26"/>
      <c r="E40" s="1">
        <f t="shared" si="0"/>
        <v>-1741.5063409113634</v>
      </c>
      <c r="F40" s="1">
        <f t="shared" si="1"/>
        <v>-1741.5</v>
      </c>
      <c r="G40" s="1">
        <f t="shared" si="2"/>
        <v>-3.0479999986710027E-3</v>
      </c>
      <c r="K40" s="1">
        <f t="shared" si="5"/>
        <v>-3.0479999986710027E-3</v>
      </c>
      <c r="O40" s="1">
        <f t="shared" ca="1" si="3"/>
        <v>-2.1047604839441549E-3</v>
      </c>
      <c r="Q40" s="65">
        <f t="shared" si="4"/>
        <v>37720.946499999998</v>
      </c>
    </row>
    <row r="41" spans="1:17" x14ac:dyDescent="0.2">
      <c r="A41" s="34" t="s">
        <v>51</v>
      </c>
      <c r="B41" s="35" t="s">
        <v>45</v>
      </c>
      <c r="C41" s="36">
        <v>52739.446499999998</v>
      </c>
      <c r="D41" s="36">
        <v>5.9999999999999995E-4</v>
      </c>
      <c r="E41" s="1">
        <f t="shared" si="0"/>
        <v>-1741.5063409113634</v>
      </c>
      <c r="F41" s="1">
        <f t="shared" si="1"/>
        <v>-1741.5</v>
      </c>
      <c r="G41" s="1">
        <f t="shared" si="2"/>
        <v>-3.0479999986710027E-3</v>
      </c>
      <c r="K41" s="1">
        <f t="shared" si="5"/>
        <v>-3.0479999986710027E-3</v>
      </c>
      <c r="O41" s="1">
        <f t="shared" ca="1" si="3"/>
        <v>-2.1047604839441549E-3</v>
      </c>
      <c r="Q41" s="65">
        <f t="shared" si="4"/>
        <v>37720.946499999998</v>
      </c>
    </row>
    <row r="42" spans="1:17" x14ac:dyDescent="0.2">
      <c r="A42" s="23" t="s">
        <v>44</v>
      </c>
      <c r="B42" s="24" t="s">
        <v>45</v>
      </c>
      <c r="C42" s="25">
        <v>52767.3272</v>
      </c>
      <c r="D42" s="26"/>
      <c r="E42" s="1">
        <f t="shared" si="0"/>
        <v>-1683.5046849515691</v>
      </c>
      <c r="F42" s="1">
        <f t="shared" si="1"/>
        <v>-1683.5</v>
      </c>
      <c r="G42" s="1">
        <f t="shared" si="2"/>
        <v>-2.2519999984069727E-3</v>
      </c>
      <c r="K42" s="1">
        <f t="shared" si="5"/>
        <v>-2.2519999984069727E-3</v>
      </c>
      <c r="O42" s="1">
        <f t="shared" ca="1" si="3"/>
        <v>-2.1296800728127915E-3</v>
      </c>
      <c r="Q42" s="65">
        <f t="shared" si="4"/>
        <v>37748.8272</v>
      </c>
    </row>
    <row r="43" spans="1:17" x14ac:dyDescent="0.2">
      <c r="A43" s="34" t="s">
        <v>51</v>
      </c>
      <c r="B43" s="35" t="s">
        <v>45</v>
      </c>
      <c r="C43" s="36">
        <v>52767.3272</v>
      </c>
      <c r="D43" s="36">
        <v>4.0000000000000002E-4</v>
      </c>
      <c r="E43" s="1">
        <f t="shared" si="0"/>
        <v>-1683.5046849515691</v>
      </c>
      <c r="F43" s="1">
        <f t="shared" si="1"/>
        <v>-1683.5</v>
      </c>
      <c r="G43" s="1">
        <f t="shared" si="2"/>
        <v>-2.2519999984069727E-3</v>
      </c>
      <c r="K43" s="1">
        <f t="shared" si="5"/>
        <v>-2.2519999984069727E-3</v>
      </c>
      <c r="O43" s="1">
        <f t="shared" ca="1" si="3"/>
        <v>-2.1296800728127915E-3</v>
      </c>
      <c r="Q43" s="65">
        <f t="shared" si="4"/>
        <v>37748.8272</v>
      </c>
    </row>
    <row r="44" spans="1:17" x14ac:dyDescent="0.2">
      <c r="A44" s="23" t="s">
        <v>44</v>
      </c>
      <c r="B44" s="24" t="s">
        <v>45</v>
      </c>
      <c r="C44" s="25">
        <v>52793.284699999997</v>
      </c>
      <c r="D44" s="26"/>
      <c r="E44" s="1">
        <f t="shared" si="0"/>
        <v>-1629.5039609892551</v>
      </c>
      <c r="F44" s="1">
        <f t="shared" si="1"/>
        <v>-1629.5</v>
      </c>
      <c r="G44" s="1">
        <f t="shared" si="2"/>
        <v>-1.9040000042878091E-3</v>
      </c>
      <c r="K44" s="1">
        <f t="shared" si="5"/>
        <v>-1.9040000042878091E-3</v>
      </c>
      <c r="O44" s="1">
        <f t="shared" ca="1" si="3"/>
        <v>-2.15288106934566E-3</v>
      </c>
      <c r="Q44" s="65">
        <f t="shared" si="4"/>
        <v>37774.784699999997</v>
      </c>
    </row>
    <row r="45" spans="1:17" x14ac:dyDescent="0.2">
      <c r="A45" s="34" t="s">
        <v>51</v>
      </c>
      <c r="B45" s="35" t="s">
        <v>45</v>
      </c>
      <c r="C45" s="36">
        <v>52793.284699999997</v>
      </c>
      <c r="D45" s="36">
        <v>6.9999999999999999E-4</v>
      </c>
      <c r="E45" s="1">
        <f t="shared" si="0"/>
        <v>-1629.5039609892551</v>
      </c>
      <c r="F45" s="1">
        <f t="shared" si="1"/>
        <v>-1629.5</v>
      </c>
      <c r="G45" s="1">
        <f t="shared" si="2"/>
        <v>-1.9040000042878091E-3</v>
      </c>
      <c r="K45" s="1">
        <f t="shared" si="5"/>
        <v>-1.9040000042878091E-3</v>
      </c>
      <c r="O45" s="1">
        <f t="shared" ca="1" si="3"/>
        <v>-2.15288106934566E-3</v>
      </c>
      <c r="Q45" s="65">
        <f t="shared" si="4"/>
        <v>37774.784699999997</v>
      </c>
    </row>
    <row r="46" spans="1:17" x14ac:dyDescent="0.2">
      <c r="A46" s="23" t="s">
        <v>44</v>
      </c>
      <c r="B46" s="24" t="s">
        <v>46</v>
      </c>
      <c r="C46" s="25">
        <v>52793.523099999999</v>
      </c>
      <c r="D46" s="26"/>
      <c r="E46" s="1">
        <f t="shared" si="0"/>
        <v>-1629.0080051925595</v>
      </c>
      <c r="F46" s="1">
        <f t="shared" si="1"/>
        <v>-1629</v>
      </c>
      <c r="G46" s="1">
        <f t="shared" si="2"/>
        <v>-3.8480000002891757E-3</v>
      </c>
      <c r="K46" s="1">
        <f t="shared" si="5"/>
        <v>-3.8480000002891757E-3</v>
      </c>
      <c r="O46" s="1">
        <f t="shared" ca="1" si="3"/>
        <v>-2.1530958933876311E-3</v>
      </c>
      <c r="Q46" s="65">
        <f t="shared" si="4"/>
        <v>37775.023099999999</v>
      </c>
    </row>
    <row r="47" spans="1:17" x14ac:dyDescent="0.2">
      <c r="A47" s="34" t="s">
        <v>51</v>
      </c>
      <c r="B47" s="35" t="s">
        <v>46</v>
      </c>
      <c r="C47" s="36">
        <v>52793.523099999999</v>
      </c>
      <c r="D47" s="36">
        <v>2.9999999999999997E-4</v>
      </c>
      <c r="E47" s="1">
        <f t="shared" si="0"/>
        <v>-1629.0080051925595</v>
      </c>
      <c r="F47" s="1">
        <f t="shared" si="1"/>
        <v>-1629</v>
      </c>
      <c r="G47" s="1">
        <f t="shared" si="2"/>
        <v>-3.8480000002891757E-3</v>
      </c>
      <c r="K47" s="1">
        <f t="shared" si="5"/>
        <v>-3.8480000002891757E-3</v>
      </c>
      <c r="O47" s="1">
        <f t="shared" ca="1" si="3"/>
        <v>-2.1530958933876311E-3</v>
      </c>
      <c r="Q47" s="65">
        <f t="shared" si="4"/>
        <v>37775.023099999999</v>
      </c>
    </row>
    <row r="48" spans="1:17" x14ac:dyDescent="0.2">
      <c r="A48" s="23" t="s">
        <v>44</v>
      </c>
      <c r="B48" s="24" t="s">
        <v>46</v>
      </c>
      <c r="C48" s="25">
        <v>52795.445599999999</v>
      </c>
      <c r="D48" s="26"/>
      <c r="E48" s="1">
        <f t="shared" si="0"/>
        <v>-1625.0085294411354</v>
      </c>
      <c r="F48" s="1">
        <f t="shared" si="1"/>
        <v>-1625</v>
      </c>
      <c r="G48" s="1">
        <f t="shared" si="2"/>
        <v>-4.0999999982886948E-3</v>
      </c>
      <c r="K48" s="1">
        <f t="shared" si="5"/>
        <v>-4.0999999982886948E-3</v>
      </c>
      <c r="O48" s="1">
        <f t="shared" ca="1" si="3"/>
        <v>-2.1548144857233991E-3</v>
      </c>
      <c r="Q48" s="65">
        <f t="shared" si="4"/>
        <v>37776.945599999999</v>
      </c>
    </row>
    <row r="49" spans="1:17" x14ac:dyDescent="0.2">
      <c r="A49" s="34" t="s">
        <v>51</v>
      </c>
      <c r="B49" s="35" t="s">
        <v>46</v>
      </c>
      <c r="C49" s="36">
        <v>52795.445599999999</v>
      </c>
      <c r="D49" s="36">
        <v>5.9999999999999995E-4</v>
      </c>
      <c r="E49" s="1">
        <f t="shared" si="0"/>
        <v>-1625.0085294411354</v>
      </c>
      <c r="F49" s="1">
        <f t="shared" si="1"/>
        <v>-1625</v>
      </c>
      <c r="G49" s="1">
        <f t="shared" si="2"/>
        <v>-4.0999999982886948E-3</v>
      </c>
      <c r="K49" s="1">
        <f t="shared" si="5"/>
        <v>-4.0999999982886948E-3</v>
      </c>
      <c r="O49" s="1">
        <f t="shared" ca="1" si="3"/>
        <v>-2.1548144857233991E-3</v>
      </c>
      <c r="Q49" s="65">
        <f t="shared" si="4"/>
        <v>37776.945599999999</v>
      </c>
    </row>
    <row r="50" spans="1:17" x14ac:dyDescent="0.2">
      <c r="A50" s="28" t="s">
        <v>48</v>
      </c>
      <c r="B50" s="16"/>
      <c r="C50" s="26">
        <v>53130.244599999998</v>
      </c>
      <c r="D50" s="26">
        <v>4.0000000000000002E-4</v>
      </c>
      <c r="E50" s="1">
        <f t="shared" si="0"/>
        <v>-928.50892886862459</v>
      </c>
      <c r="F50" s="1">
        <f t="shared" si="1"/>
        <v>-928.5</v>
      </c>
      <c r="G50" s="1">
        <f t="shared" si="2"/>
        <v>-4.292000005079899E-3</v>
      </c>
      <c r="K50" s="1">
        <f t="shared" si="5"/>
        <v>-4.292000005079899E-3</v>
      </c>
      <c r="O50" s="1">
        <f t="shared" ca="1" si="3"/>
        <v>-2.4540643761890076E-3</v>
      </c>
      <c r="Q50" s="65">
        <f t="shared" si="4"/>
        <v>38111.744599999998</v>
      </c>
    </row>
    <row r="51" spans="1:17" x14ac:dyDescent="0.2">
      <c r="A51" s="29" t="s">
        <v>49</v>
      </c>
      <c r="B51" s="30" t="s">
        <v>46</v>
      </c>
      <c r="C51" s="26">
        <v>53458.795400000003</v>
      </c>
      <c r="D51" s="26">
        <v>2.0000000000000001E-4</v>
      </c>
      <c r="E51" s="1">
        <f t="shared" si="0"/>
        <v>-245.00778051458931</v>
      </c>
      <c r="F51" s="1">
        <f t="shared" si="1"/>
        <v>-245</v>
      </c>
      <c r="G51" s="1">
        <f t="shared" si="2"/>
        <v>-3.7400000001071021E-3</v>
      </c>
      <c r="K51" s="1">
        <f t="shared" si="5"/>
        <v>-3.7400000001071021E-3</v>
      </c>
      <c r="O51" s="1">
        <f t="shared" ca="1" si="3"/>
        <v>-2.7477288415633698E-3</v>
      </c>
      <c r="Q51" s="65">
        <f t="shared" si="4"/>
        <v>38440.295400000003</v>
      </c>
    </row>
    <row r="52" spans="1:17" x14ac:dyDescent="0.2">
      <c r="A52" s="23" t="s">
        <v>52</v>
      </c>
      <c r="B52" s="24" t="s">
        <v>45</v>
      </c>
      <c r="C52" s="25">
        <v>54136.323900000003</v>
      </c>
      <c r="D52" s="26"/>
      <c r="E52" s="1">
        <f t="shared" si="0"/>
        <v>1164.489648170962</v>
      </c>
      <c r="F52" s="1">
        <f t="shared" si="1"/>
        <v>1164.5</v>
      </c>
      <c r="G52" s="1">
        <f t="shared" si="2"/>
        <v>-4.9759999965317547E-3</v>
      </c>
      <c r="K52" s="1">
        <f t="shared" si="5"/>
        <v>-4.9759999965317547E-3</v>
      </c>
      <c r="O52" s="1">
        <f t="shared" ca="1" si="3"/>
        <v>-3.3533178158796301E-3</v>
      </c>
      <c r="Q52" s="65">
        <f t="shared" si="4"/>
        <v>39117.823900000003</v>
      </c>
    </row>
    <row r="53" spans="1:17" x14ac:dyDescent="0.2">
      <c r="A53" s="37" t="s">
        <v>53</v>
      </c>
      <c r="B53" s="38" t="s">
        <v>46</v>
      </c>
      <c r="C53" s="37">
        <v>54159.635999999999</v>
      </c>
      <c r="D53" s="37">
        <v>3.0000000000000001E-3</v>
      </c>
      <c r="E53" s="1">
        <f t="shared" ref="E53:E84" si="6">+(C53-C$7)/C$8</f>
        <v>1212.9870102852558</v>
      </c>
      <c r="F53" s="1">
        <f t="shared" ref="F53:F84" si="7">ROUND(2*E53,0)/2</f>
        <v>1213</v>
      </c>
      <c r="G53" s="1">
        <f t="shared" si="2"/>
        <v>-6.2440000037895516E-3</v>
      </c>
      <c r="K53" s="1">
        <f t="shared" si="5"/>
        <v>-6.2440000037895516E-3</v>
      </c>
      <c r="O53" s="1">
        <f t="shared" ref="O53:O84" ca="1" si="8">+C$11+C$12*$F53</f>
        <v>-3.3741557479508178E-3</v>
      </c>
      <c r="Q53" s="65">
        <f t="shared" ref="Q53:Q84" si="9">+C53-15018.5</f>
        <v>39141.135999999999</v>
      </c>
    </row>
    <row r="54" spans="1:17" x14ac:dyDescent="0.2">
      <c r="A54" s="23" t="s">
        <v>52</v>
      </c>
      <c r="B54" s="24" t="s">
        <v>46</v>
      </c>
      <c r="C54" s="25">
        <v>54223.090100000001</v>
      </c>
      <c r="D54" s="26"/>
      <c r="E54" s="1">
        <f t="shared" si="6"/>
        <v>1344.9938421595748</v>
      </c>
      <c r="F54" s="1">
        <f t="shared" si="7"/>
        <v>1345</v>
      </c>
      <c r="G54" s="1">
        <f t="shared" si="2"/>
        <v>-2.9599999979836866E-3</v>
      </c>
      <c r="K54" s="1">
        <f t="shared" si="5"/>
        <v>-2.9599999979836866E-3</v>
      </c>
      <c r="O54" s="1">
        <f t="shared" ca="1" si="8"/>
        <v>-3.4308692950311627E-3</v>
      </c>
      <c r="Q54" s="65">
        <f t="shared" si="9"/>
        <v>39204.590100000001</v>
      </c>
    </row>
    <row r="55" spans="1:17" x14ac:dyDescent="0.2">
      <c r="A55" s="73" t="s">
        <v>186</v>
      </c>
      <c r="B55" s="74" t="s">
        <v>46</v>
      </c>
      <c r="C55" s="75">
        <v>54530.728300000075</v>
      </c>
      <c r="D55" s="75">
        <v>8.9999999999999998E-4</v>
      </c>
      <c r="E55" s="1">
        <f t="shared" si="6"/>
        <v>1984.9894318145566</v>
      </c>
      <c r="F55" s="1">
        <f t="shared" si="7"/>
        <v>1985</v>
      </c>
      <c r="G55" s="1">
        <f t="shared" si="2"/>
        <v>-5.0799999226001091E-3</v>
      </c>
      <c r="L55" s="1">
        <f t="shared" ref="L55:L67" si="10">+G55</f>
        <v>-5.0799999226001091E-3</v>
      </c>
      <c r="O55" s="1">
        <f t="shared" ca="1" si="8"/>
        <v>-3.7058440687540478E-3</v>
      </c>
      <c r="Q55" s="65">
        <f t="shared" si="9"/>
        <v>39512.228300000075</v>
      </c>
    </row>
    <row r="56" spans="1:17" x14ac:dyDescent="0.2">
      <c r="A56" s="73" t="s">
        <v>186</v>
      </c>
      <c r="B56" s="74" t="s">
        <v>46</v>
      </c>
      <c r="C56" s="75">
        <v>54570.624400000088</v>
      </c>
      <c r="D56" s="75">
        <v>2.9999999999999997E-4</v>
      </c>
      <c r="E56" s="1">
        <f t="shared" si="6"/>
        <v>2067.9873431416809</v>
      </c>
      <c r="F56" s="1">
        <f t="shared" si="7"/>
        <v>2068</v>
      </c>
      <c r="G56" s="1">
        <f t="shared" si="2"/>
        <v>-6.0839999132440425E-3</v>
      </c>
      <c r="L56" s="1">
        <f t="shared" si="10"/>
        <v>-6.0839999132440425E-3</v>
      </c>
      <c r="O56" s="1">
        <f t="shared" ca="1" si="8"/>
        <v>-3.7415048597212344E-3</v>
      </c>
      <c r="Q56" s="65">
        <f t="shared" si="9"/>
        <v>39552.124400000088</v>
      </c>
    </row>
    <row r="57" spans="1:17" x14ac:dyDescent="0.2">
      <c r="A57" s="73" t="s">
        <v>186</v>
      </c>
      <c r="B57" s="74" t="s">
        <v>46</v>
      </c>
      <c r="C57" s="75">
        <v>54573.51099999994</v>
      </c>
      <c r="D57" s="75">
        <v>6.9999999999999999E-4</v>
      </c>
      <c r="E57" s="1">
        <f t="shared" si="6"/>
        <v>2073.9924857702727</v>
      </c>
      <c r="F57" s="1">
        <f t="shared" si="7"/>
        <v>2074</v>
      </c>
      <c r="G57" s="1">
        <f t="shared" si="2"/>
        <v>-3.6120000586379319E-3</v>
      </c>
      <c r="L57" s="1">
        <f t="shared" si="10"/>
        <v>-3.6120000586379319E-3</v>
      </c>
      <c r="O57" s="1">
        <f t="shared" ca="1" si="8"/>
        <v>-3.7440827482248867E-3</v>
      </c>
      <c r="Q57" s="65">
        <f t="shared" si="9"/>
        <v>39555.01099999994</v>
      </c>
    </row>
    <row r="58" spans="1:17" x14ac:dyDescent="0.2">
      <c r="A58" s="73" t="s">
        <v>186</v>
      </c>
      <c r="B58" s="74" t="s">
        <v>45</v>
      </c>
      <c r="C58" s="75">
        <v>54579.518499999773</v>
      </c>
      <c r="D58" s="75">
        <v>5.9999999999999995E-4</v>
      </c>
      <c r="E58" s="1">
        <f t="shared" si="6"/>
        <v>2086.490197383278</v>
      </c>
      <c r="F58" s="1">
        <f t="shared" si="7"/>
        <v>2086.5</v>
      </c>
      <c r="G58" s="1">
        <f t="shared" si="2"/>
        <v>-4.7120002273004502E-3</v>
      </c>
      <c r="L58" s="1">
        <f t="shared" si="10"/>
        <v>-4.7120002273004502E-3</v>
      </c>
      <c r="O58" s="1">
        <f t="shared" ca="1" si="8"/>
        <v>-3.7494533492741615E-3</v>
      </c>
      <c r="Q58" s="65">
        <f t="shared" si="9"/>
        <v>39561.018499999773</v>
      </c>
    </row>
    <row r="59" spans="1:17" x14ac:dyDescent="0.2">
      <c r="A59" s="73" t="s">
        <v>186</v>
      </c>
      <c r="B59" s="74" t="s">
        <v>45</v>
      </c>
      <c r="C59" s="75">
        <v>54580.48359999992</v>
      </c>
      <c r="D59" s="75">
        <v>2.9999999999999997E-4</v>
      </c>
      <c r="E59" s="1">
        <f t="shared" si="6"/>
        <v>2088.4979446125553</v>
      </c>
      <c r="F59" s="1">
        <f t="shared" si="7"/>
        <v>2088.5</v>
      </c>
      <c r="G59" s="1">
        <f t="shared" si="2"/>
        <v>-9.8800007981481031E-4</v>
      </c>
      <c r="L59" s="1">
        <f t="shared" si="10"/>
        <v>-9.8800007981481031E-4</v>
      </c>
      <c r="O59" s="1">
        <f t="shared" ca="1" si="8"/>
        <v>-3.7503126454420457E-3</v>
      </c>
      <c r="Q59" s="65">
        <f t="shared" si="9"/>
        <v>39561.98359999992</v>
      </c>
    </row>
    <row r="60" spans="1:17" x14ac:dyDescent="0.2">
      <c r="A60" s="73" t="s">
        <v>186</v>
      </c>
      <c r="B60" s="74" t="s">
        <v>46</v>
      </c>
      <c r="C60" s="75">
        <v>54584.567300000228</v>
      </c>
      <c r="D60" s="75">
        <v>5.0000000000000001E-4</v>
      </c>
      <c r="E60" s="1">
        <f t="shared" si="6"/>
        <v>2096.9934760181832</v>
      </c>
      <c r="F60" s="1">
        <f t="shared" si="7"/>
        <v>2097</v>
      </c>
      <c r="G60" s="1">
        <f t="shared" si="2"/>
        <v>-3.1359997738036327E-3</v>
      </c>
      <c r="L60" s="1">
        <f t="shared" si="10"/>
        <v>-3.1359997738036327E-3</v>
      </c>
      <c r="O60" s="1">
        <f t="shared" ca="1" si="8"/>
        <v>-3.7539646541555529E-3</v>
      </c>
      <c r="Q60" s="65">
        <f t="shared" si="9"/>
        <v>39566.067300000228</v>
      </c>
    </row>
    <row r="61" spans="1:17" x14ac:dyDescent="0.2">
      <c r="A61" s="73" t="s">
        <v>186</v>
      </c>
      <c r="B61" s="74" t="s">
        <v>45</v>
      </c>
      <c r="C61" s="75">
        <v>54591.535800000187</v>
      </c>
      <c r="D61" s="75">
        <v>2.9999999999999997E-4</v>
      </c>
      <c r="E61" s="1">
        <f t="shared" si="6"/>
        <v>2111.4904054192893</v>
      </c>
      <c r="F61" s="1">
        <f t="shared" si="7"/>
        <v>2111.5</v>
      </c>
      <c r="G61" s="1">
        <f t="shared" si="2"/>
        <v>-4.6119998150970787E-3</v>
      </c>
      <c r="L61" s="1">
        <f t="shared" si="10"/>
        <v>-4.6119998150970787E-3</v>
      </c>
      <c r="O61" s="1">
        <f t="shared" ca="1" si="8"/>
        <v>-3.7601945513727119E-3</v>
      </c>
      <c r="Q61" s="65">
        <f t="shared" si="9"/>
        <v>39573.035800000187</v>
      </c>
    </row>
    <row r="62" spans="1:17" x14ac:dyDescent="0.2">
      <c r="A62" s="73" t="s">
        <v>186</v>
      </c>
      <c r="B62" s="74" t="s">
        <v>45</v>
      </c>
      <c r="C62" s="75">
        <v>54593.462700000033</v>
      </c>
      <c r="D62" s="75">
        <v>2.9999999999999997E-4</v>
      </c>
      <c r="E62" s="1">
        <f t="shared" si="6"/>
        <v>2115.4990347169746</v>
      </c>
      <c r="F62" s="1">
        <f t="shared" si="7"/>
        <v>2115.5</v>
      </c>
      <c r="G62" s="1">
        <f t="shared" si="2"/>
        <v>-4.6399996790569276E-4</v>
      </c>
      <c r="L62" s="1">
        <f t="shared" si="10"/>
        <v>-4.6399996790569276E-4</v>
      </c>
      <c r="O62" s="1">
        <f t="shared" ca="1" si="8"/>
        <v>-3.7619131437084796E-3</v>
      </c>
      <c r="Q62" s="65">
        <f t="shared" si="9"/>
        <v>39574.962700000033</v>
      </c>
    </row>
    <row r="63" spans="1:17" x14ac:dyDescent="0.2">
      <c r="A63" s="73" t="s">
        <v>186</v>
      </c>
      <c r="B63" s="74" t="s">
        <v>46</v>
      </c>
      <c r="C63" s="75">
        <v>54597.546500000171</v>
      </c>
      <c r="D63" s="75">
        <v>2.0000000000000001E-4</v>
      </c>
      <c r="E63" s="1">
        <f t="shared" si="6"/>
        <v>2123.9947741573988</v>
      </c>
      <c r="F63" s="1">
        <f t="shared" si="7"/>
        <v>2124</v>
      </c>
      <c r="G63" s="1">
        <f t="shared" si="2"/>
        <v>-2.5119998317677528E-3</v>
      </c>
      <c r="L63" s="1">
        <f t="shared" si="10"/>
        <v>-2.5119998317677528E-3</v>
      </c>
      <c r="O63" s="1">
        <f t="shared" ca="1" si="8"/>
        <v>-3.7655651524219867E-3</v>
      </c>
      <c r="Q63" s="65">
        <f t="shared" si="9"/>
        <v>39579.046500000171</v>
      </c>
    </row>
    <row r="64" spans="1:17" x14ac:dyDescent="0.2">
      <c r="A64" s="73" t="s">
        <v>186</v>
      </c>
      <c r="B64" s="74" t="s">
        <v>46</v>
      </c>
      <c r="C64" s="75">
        <v>54598.506300000008</v>
      </c>
      <c r="D64" s="75">
        <v>2.9999999999999997E-4</v>
      </c>
      <c r="E64" s="1">
        <f t="shared" si="6"/>
        <v>2125.9914955231015</v>
      </c>
      <c r="F64" s="1">
        <f t="shared" si="7"/>
        <v>2126</v>
      </c>
      <c r="G64" s="1">
        <f t="shared" si="2"/>
        <v>-4.0879999942262657E-3</v>
      </c>
      <c r="L64" s="1">
        <f t="shared" si="10"/>
        <v>-4.0879999942262657E-3</v>
      </c>
      <c r="O64" s="1">
        <f t="shared" ca="1" si="8"/>
        <v>-3.766424448589871E-3</v>
      </c>
      <c r="Q64" s="65">
        <f t="shared" si="9"/>
        <v>39580.006300000008</v>
      </c>
    </row>
    <row r="65" spans="1:21" x14ac:dyDescent="0.2">
      <c r="A65" s="73" t="s">
        <v>186</v>
      </c>
      <c r="B65" s="74" t="s">
        <v>45</v>
      </c>
      <c r="C65" s="75">
        <v>54607.401000000071</v>
      </c>
      <c r="D65" s="75">
        <v>2.9999999999999997E-4</v>
      </c>
      <c r="E65" s="1">
        <f t="shared" si="6"/>
        <v>2144.4955979763822</v>
      </c>
      <c r="F65" s="1">
        <f t="shared" si="7"/>
        <v>2144.5</v>
      </c>
      <c r="G65" s="1">
        <f t="shared" si="2"/>
        <v>-2.1159999305382371E-3</v>
      </c>
      <c r="L65" s="1">
        <f t="shared" si="10"/>
        <v>-2.1159999305382371E-3</v>
      </c>
      <c r="O65" s="1">
        <f t="shared" ca="1" si="8"/>
        <v>-3.7743729381427981E-3</v>
      </c>
      <c r="Q65" s="65">
        <f t="shared" si="9"/>
        <v>39588.901000000071</v>
      </c>
    </row>
    <row r="66" spans="1:21" x14ac:dyDescent="0.2">
      <c r="A66" s="73" t="s">
        <v>186</v>
      </c>
      <c r="B66" s="74" t="s">
        <v>46</v>
      </c>
      <c r="C66" s="75">
        <v>54613.410000000149</v>
      </c>
      <c r="D66" s="75">
        <v>2.0000000000000001E-4</v>
      </c>
      <c r="E66" s="1">
        <f t="shared" si="6"/>
        <v>2156.9964301171435</v>
      </c>
      <c r="F66" s="1">
        <f t="shared" si="7"/>
        <v>2157</v>
      </c>
      <c r="G66" s="1">
        <f t="shared" si="2"/>
        <v>-1.7159998533315957E-3</v>
      </c>
      <c r="L66" s="1">
        <f t="shared" si="10"/>
        <v>-1.7159998533315957E-3</v>
      </c>
      <c r="O66" s="1">
        <f t="shared" ca="1" si="8"/>
        <v>-3.7797435391920733E-3</v>
      </c>
      <c r="Q66" s="65">
        <f t="shared" si="9"/>
        <v>39594.910000000149</v>
      </c>
    </row>
    <row r="67" spans="1:21" x14ac:dyDescent="0.2">
      <c r="A67" s="73" t="s">
        <v>186</v>
      </c>
      <c r="B67" s="74" t="s">
        <v>45</v>
      </c>
      <c r="C67" s="75">
        <v>54619.419900000095</v>
      </c>
      <c r="D67" s="75">
        <v>2.9999999999999997E-4</v>
      </c>
      <c r="E67" s="1">
        <f t="shared" si="6"/>
        <v>2169.4991345739768</v>
      </c>
      <c r="F67" s="1">
        <f t="shared" si="7"/>
        <v>2169.5</v>
      </c>
      <c r="G67" s="1">
        <f t="shared" si="2"/>
        <v>-4.1599990072427318E-4</v>
      </c>
      <c r="L67" s="1">
        <f t="shared" si="10"/>
        <v>-4.1599990072427318E-4</v>
      </c>
      <c r="O67" s="1">
        <f t="shared" ca="1" si="8"/>
        <v>-3.7851141402413481E-3</v>
      </c>
      <c r="Q67" s="65">
        <f t="shared" si="9"/>
        <v>39600.919900000095</v>
      </c>
    </row>
    <row r="68" spans="1:21" x14ac:dyDescent="0.2">
      <c r="A68" s="37" t="s">
        <v>54</v>
      </c>
      <c r="B68" s="38" t="s">
        <v>46</v>
      </c>
      <c r="C68" s="37">
        <v>54926.821000000004</v>
      </c>
      <c r="D68" s="37">
        <v>1E-3</v>
      </c>
      <c r="E68" s="1">
        <f t="shared" si="6"/>
        <v>2809.0014728888673</v>
      </c>
      <c r="F68" s="1">
        <f t="shared" si="7"/>
        <v>2809</v>
      </c>
      <c r="O68" s="1">
        <f t="shared" ca="1" si="8"/>
        <v>-4.0598740899222621E-3</v>
      </c>
      <c r="Q68" s="65">
        <f t="shared" si="9"/>
        <v>39908.321000000004</v>
      </c>
      <c r="U68" s="13">
        <v>-2.0039999995788094E-2</v>
      </c>
    </row>
    <row r="69" spans="1:21" x14ac:dyDescent="0.2">
      <c r="A69" s="39" t="s">
        <v>55</v>
      </c>
      <c r="B69" s="40" t="s">
        <v>46</v>
      </c>
      <c r="C69" s="41">
        <v>55000.358999999997</v>
      </c>
      <c r="D69" s="42">
        <v>0.01</v>
      </c>
      <c r="E69" s="1">
        <f t="shared" si="6"/>
        <v>2961.986361215585</v>
      </c>
      <c r="F69" s="1">
        <f t="shared" si="7"/>
        <v>2962</v>
      </c>
      <c r="G69" s="1">
        <f t="shared" ref="G69:G100" si="11">+C69-(C$7+F69*C$8)</f>
        <v>-6.5560000002733432E-3</v>
      </c>
      <c r="I69" s="1">
        <f>+G69</f>
        <v>-6.5560000002733432E-3</v>
      </c>
      <c r="O69" s="1">
        <f t="shared" ca="1" si="8"/>
        <v>-4.1256102467653894E-3</v>
      </c>
      <c r="Q69" s="65">
        <f t="shared" si="9"/>
        <v>39981.858999999997</v>
      </c>
    </row>
    <row r="70" spans="1:21" x14ac:dyDescent="0.2">
      <c r="A70" s="23" t="s">
        <v>56</v>
      </c>
      <c r="B70" s="24" t="s">
        <v>46</v>
      </c>
      <c r="C70" s="25">
        <v>55332.995900000002</v>
      </c>
      <c r="D70" s="26"/>
      <c r="E70" s="1">
        <f t="shared" si="6"/>
        <v>3653.9880338181983</v>
      </c>
      <c r="F70" s="1">
        <f t="shared" si="7"/>
        <v>3654</v>
      </c>
      <c r="G70" s="1">
        <f t="shared" si="11"/>
        <v>-5.7519999973010272E-3</v>
      </c>
      <c r="K70" s="1">
        <f>+G70</f>
        <v>-5.7519999973010272E-3</v>
      </c>
      <c r="O70" s="1">
        <f t="shared" ca="1" si="8"/>
        <v>-4.4229267208532588E-3</v>
      </c>
      <c r="Q70" s="65">
        <f t="shared" si="9"/>
        <v>40314.495900000002</v>
      </c>
    </row>
    <row r="71" spans="1:21" x14ac:dyDescent="0.2">
      <c r="A71" s="73" t="s">
        <v>186</v>
      </c>
      <c r="B71" s="74" t="s">
        <v>46</v>
      </c>
      <c r="C71" s="75">
        <v>56111.231199999806</v>
      </c>
      <c r="D71" s="75">
        <v>5.0000000000000001E-4</v>
      </c>
      <c r="E71" s="1">
        <f t="shared" si="6"/>
        <v>5272.9910045597271</v>
      </c>
      <c r="F71" s="1">
        <f t="shared" si="7"/>
        <v>5273</v>
      </c>
      <c r="G71" s="1">
        <f t="shared" si="11"/>
        <v>-4.3240001978119835E-3</v>
      </c>
      <c r="L71" s="1">
        <f t="shared" ref="L71:L102" si="12">+G71</f>
        <v>-4.3240001978119835E-3</v>
      </c>
      <c r="O71" s="1">
        <f t="shared" ca="1" si="8"/>
        <v>-5.1185269687553693E-3</v>
      </c>
      <c r="Q71" s="65">
        <f t="shared" si="9"/>
        <v>41092.731199999806</v>
      </c>
    </row>
    <row r="72" spans="1:21" x14ac:dyDescent="0.2">
      <c r="A72" s="73" t="s">
        <v>186</v>
      </c>
      <c r="B72" s="74" t="s">
        <v>45</v>
      </c>
      <c r="C72" s="75">
        <v>56113.38590000011</v>
      </c>
      <c r="D72" s="75">
        <v>6.9999999999999999E-4</v>
      </c>
      <c r="E72" s="1">
        <f t="shared" si="6"/>
        <v>5277.4735379291988</v>
      </c>
      <c r="F72" s="1">
        <f t="shared" si="7"/>
        <v>5277.5</v>
      </c>
      <c r="G72" s="1">
        <f t="shared" si="11"/>
        <v>-1.2719999889668543E-2</v>
      </c>
      <c r="L72" s="1">
        <f t="shared" si="12"/>
        <v>-1.2719999889668543E-2</v>
      </c>
      <c r="O72" s="1">
        <f t="shared" ca="1" si="8"/>
        <v>-5.1204603851331089E-3</v>
      </c>
      <c r="Q72" s="65">
        <f t="shared" si="9"/>
        <v>41094.88590000011</v>
      </c>
    </row>
    <row r="73" spans="1:21" x14ac:dyDescent="0.2">
      <c r="A73" s="73" t="s">
        <v>186</v>
      </c>
      <c r="B73" s="74" t="s">
        <v>45</v>
      </c>
      <c r="C73" s="75">
        <v>56114.351199999917</v>
      </c>
      <c r="D73" s="75">
        <v>5.0000000000000001E-4</v>
      </c>
      <c r="E73" s="1">
        <f t="shared" si="6"/>
        <v>5279.4817012280682</v>
      </c>
      <c r="F73" s="1">
        <f t="shared" si="7"/>
        <v>5279.5</v>
      </c>
      <c r="G73" s="1">
        <f t="shared" si="11"/>
        <v>-8.7960000819293782E-3</v>
      </c>
      <c r="L73" s="1">
        <f t="shared" si="12"/>
        <v>-8.7960000819293782E-3</v>
      </c>
      <c r="O73" s="1">
        <f t="shared" ca="1" si="8"/>
        <v>-5.1213196813009931E-3</v>
      </c>
      <c r="Q73" s="65">
        <f t="shared" si="9"/>
        <v>41095.851199999917</v>
      </c>
    </row>
    <row r="74" spans="1:21" x14ac:dyDescent="0.2">
      <c r="A74" s="73" t="s">
        <v>186</v>
      </c>
      <c r="B74" s="74" t="s">
        <v>45</v>
      </c>
      <c r="C74" s="75">
        <v>56126.366100000218</v>
      </c>
      <c r="D74" s="75">
        <v>5.9999999999999995E-4</v>
      </c>
      <c r="E74" s="1">
        <f t="shared" si="6"/>
        <v>5304.4769164202517</v>
      </c>
      <c r="F74" s="1">
        <f t="shared" si="7"/>
        <v>5304.5</v>
      </c>
      <c r="G74" s="1">
        <f t="shared" si="11"/>
        <v>-1.109599978371989E-2</v>
      </c>
      <c r="L74" s="1">
        <f t="shared" si="12"/>
        <v>-1.109599978371989E-2</v>
      </c>
      <c r="O74" s="1">
        <f t="shared" ca="1" si="8"/>
        <v>-5.1320608833995435E-3</v>
      </c>
      <c r="Q74" s="65">
        <f t="shared" si="9"/>
        <v>41107.866100000218</v>
      </c>
    </row>
    <row r="75" spans="1:21" x14ac:dyDescent="0.2">
      <c r="A75" s="73" t="s">
        <v>186</v>
      </c>
      <c r="B75" s="74" t="s">
        <v>45</v>
      </c>
      <c r="C75" s="75">
        <v>56127.329599999823</v>
      </c>
      <c r="D75" s="75">
        <v>2.9999999999999997E-4</v>
      </c>
      <c r="E75" s="1">
        <f t="shared" si="6"/>
        <v>5306.4813350860077</v>
      </c>
      <c r="F75" s="1">
        <f t="shared" si="7"/>
        <v>5306.5</v>
      </c>
      <c r="G75" s="1">
        <f t="shared" si="11"/>
        <v>-8.9720001778914593E-3</v>
      </c>
      <c r="L75" s="1">
        <f t="shared" si="12"/>
        <v>-8.9720001778914593E-3</v>
      </c>
      <c r="O75" s="1">
        <f t="shared" ca="1" si="8"/>
        <v>-5.1329201795674278E-3</v>
      </c>
      <c r="Q75" s="65">
        <f t="shared" si="9"/>
        <v>41108.829599999823</v>
      </c>
    </row>
    <row r="76" spans="1:21" ht="12" customHeight="1" x14ac:dyDescent="0.2">
      <c r="A76" s="73" t="s">
        <v>186</v>
      </c>
      <c r="B76" s="74" t="s">
        <v>45</v>
      </c>
      <c r="C76" s="75">
        <v>56128.288900000043</v>
      </c>
      <c r="D76" s="75">
        <v>5.0000000000000001E-4</v>
      </c>
      <c r="E76" s="1">
        <f t="shared" si="6"/>
        <v>5308.4770162767609</v>
      </c>
      <c r="F76" s="1">
        <f t="shared" si="7"/>
        <v>5308.5</v>
      </c>
      <c r="G76" s="1">
        <f t="shared" si="11"/>
        <v>-1.1047999956645072E-2</v>
      </c>
      <c r="L76" s="1">
        <f t="shared" si="12"/>
        <v>-1.1047999956645072E-2</v>
      </c>
      <c r="O76" s="1">
        <f t="shared" ca="1" si="8"/>
        <v>-5.1337794757353112E-3</v>
      </c>
      <c r="Q76" s="65">
        <f t="shared" si="9"/>
        <v>41109.788900000043</v>
      </c>
    </row>
    <row r="77" spans="1:21" ht="12" customHeight="1" x14ac:dyDescent="0.2">
      <c r="A77" s="73" t="s">
        <v>186</v>
      </c>
      <c r="B77" s="74" t="s">
        <v>46</v>
      </c>
      <c r="C77" s="75">
        <v>56133.337900000159</v>
      </c>
      <c r="D77" s="75">
        <v>4.0000000000000002E-4</v>
      </c>
      <c r="E77" s="1">
        <f t="shared" si="6"/>
        <v>5318.9807109812582</v>
      </c>
      <c r="F77" s="1">
        <f t="shared" si="7"/>
        <v>5319</v>
      </c>
      <c r="G77" s="1">
        <f t="shared" si="11"/>
        <v>-9.2719998428947292E-3</v>
      </c>
      <c r="L77" s="1">
        <f t="shared" si="12"/>
        <v>-9.2719998428947292E-3</v>
      </c>
      <c r="O77" s="1">
        <f t="shared" ca="1" si="8"/>
        <v>-5.1382907806167017E-3</v>
      </c>
      <c r="Q77" s="65">
        <f t="shared" si="9"/>
        <v>41114.837900000159</v>
      </c>
    </row>
    <row r="78" spans="1:21" ht="12" customHeight="1" x14ac:dyDescent="0.2">
      <c r="A78" s="73" t="s">
        <v>186</v>
      </c>
      <c r="B78" s="74" t="s">
        <v>45</v>
      </c>
      <c r="C78" s="75">
        <v>56141.263900000136</v>
      </c>
      <c r="D78" s="75">
        <v>5.0000000000000001E-4</v>
      </c>
      <c r="E78" s="1">
        <f t="shared" si="6"/>
        <v>5335.4695769400041</v>
      </c>
      <c r="F78" s="1">
        <f t="shared" si="7"/>
        <v>5335.5</v>
      </c>
      <c r="G78" s="1">
        <f t="shared" si="11"/>
        <v>-1.4623999864852522E-2</v>
      </c>
      <c r="L78" s="1">
        <f t="shared" si="12"/>
        <v>-1.4623999864852522E-2</v>
      </c>
      <c r="O78" s="1">
        <f t="shared" ca="1" si="8"/>
        <v>-5.1453799740017458E-3</v>
      </c>
      <c r="Q78" s="65">
        <f t="shared" si="9"/>
        <v>41122.763900000136</v>
      </c>
    </row>
    <row r="79" spans="1:21" ht="12" customHeight="1" x14ac:dyDescent="0.2">
      <c r="A79" s="73" t="s">
        <v>186</v>
      </c>
      <c r="B79" s="74" t="s">
        <v>45</v>
      </c>
      <c r="C79" s="75">
        <v>56345.564400000032</v>
      </c>
      <c r="D79" s="75">
        <v>4.0000000000000002E-4</v>
      </c>
      <c r="E79" s="1">
        <f t="shared" si="6"/>
        <v>5760.4864277869065</v>
      </c>
      <c r="F79" s="1">
        <f t="shared" si="7"/>
        <v>5760.5</v>
      </c>
      <c r="G79" s="1">
        <f t="shared" si="11"/>
        <v>-6.5239999676123261E-3</v>
      </c>
      <c r="L79" s="1">
        <f t="shared" si="12"/>
        <v>-6.5239999676123261E-3</v>
      </c>
      <c r="O79" s="1">
        <f t="shared" ca="1" si="8"/>
        <v>-5.3279804096770991E-3</v>
      </c>
      <c r="Q79" s="65">
        <f t="shared" si="9"/>
        <v>41327.064400000032</v>
      </c>
    </row>
    <row r="80" spans="1:21" ht="12" customHeight="1" x14ac:dyDescent="0.2">
      <c r="A80" s="73" t="s">
        <v>186</v>
      </c>
      <c r="B80" s="74" t="s">
        <v>45</v>
      </c>
      <c r="C80" s="75">
        <v>56347.488499999978</v>
      </c>
      <c r="D80" s="75">
        <v>1.1000000000000001E-3</v>
      </c>
      <c r="E80" s="1">
        <f t="shared" si="6"/>
        <v>5764.48923210061</v>
      </c>
      <c r="F80" s="1">
        <f t="shared" si="7"/>
        <v>5764.5</v>
      </c>
      <c r="G80" s="1">
        <f t="shared" si="11"/>
        <v>-5.1760000205831602E-3</v>
      </c>
      <c r="L80" s="1">
        <f t="shared" si="12"/>
        <v>-5.1760000205831602E-3</v>
      </c>
      <c r="O80" s="1">
        <f t="shared" ca="1" si="8"/>
        <v>-5.3296990020128667E-3</v>
      </c>
      <c r="Q80" s="65">
        <f t="shared" si="9"/>
        <v>41328.988499999978</v>
      </c>
    </row>
    <row r="81" spans="1:17" ht="12" customHeight="1" x14ac:dyDescent="0.2">
      <c r="A81" s="73" t="s">
        <v>186</v>
      </c>
      <c r="B81" s="74" t="s">
        <v>46</v>
      </c>
      <c r="C81" s="75">
        <v>56350.61279999977</v>
      </c>
      <c r="D81" s="75">
        <v>2.9999999999999997E-4</v>
      </c>
      <c r="E81" s="1">
        <f t="shared" si="6"/>
        <v>5770.9888742797202</v>
      </c>
      <c r="F81" s="1">
        <f t="shared" si="7"/>
        <v>5771</v>
      </c>
      <c r="G81" s="1">
        <f t="shared" si="11"/>
        <v>-5.3480002316064201E-3</v>
      </c>
      <c r="L81" s="1">
        <f t="shared" si="12"/>
        <v>-5.3480002316064201E-3</v>
      </c>
      <c r="O81" s="1">
        <f t="shared" ca="1" si="8"/>
        <v>-5.3324917145584905E-3</v>
      </c>
      <c r="Q81" s="65">
        <f t="shared" si="9"/>
        <v>41332.11279999977</v>
      </c>
    </row>
    <row r="82" spans="1:17" x14ac:dyDescent="0.2">
      <c r="A82" s="73" t="s">
        <v>186</v>
      </c>
      <c r="B82" s="74" t="s">
        <v>45</v>
      </c>
      <c r="C82" s="75">
        <v>56357.582599999849</v>
      </c>
      <c r="D82" s="75">
        <v>4.0000000000000002E-4</v>
      </c>
      <c r="E82" s="1">
        <f t="shared" si="6"/>
        <v>5785.4885081380207</v>
      </c>
      <c r="F82" s="1">
        <f t="shared" si="7"/>
        <v>5785.5</v>
      </c>
      <c r="G82" s="1">
        <f t="shared" si="11"/>
        <v>-5.5240001529455185E-3</v>
      </c>
      <c r="L82" s="1">
        <f t="shared" si="12"/>
        <v>-5.5240001529455185E-3</v>
      </c>
      <c r="O82" s="1">
        <f t="shared" ca="1" si="8"/>
        <v>-5.3387216117756486E-3</v>
      </c>
      <c r="Q82" s="65">
        <f t="shared" si="9"/>
        <v>41339.082599999849</v>
      </c>
    </row>
    <row r="83" spans="1:17" x14ac:dyDescent="0.2">
      <c r="A83" s="73" t="s">
        <v>186</v>
      </c>
      <c r="B83" s="74" t="s">
        <v>45</v>
      </c>
      <c r="C83" s="75">
        <v>56358.543599999975</v>
      </c>
      <c r="D83" s="75">
        <v>1.6000000000000001E-3</v>
      </c>
      <c r="E83" s="1">
        <f t="shared" si="6"/>
        <v>5787.487725926122</v>
      </c>
      <c r="F83" s="1">
        <f t="shared" si="7"/>
        <v>5787.5</v>
      </c>
      <c r="G83" s="1">
        <f t="shared" si="11"/>
        <v>-5.9000000255764462E-3</v>
      </c>
      <c r="L83" s="1">
        <f t="shared" si="12"/>
        <v>-5.9000000255764462E-3</v>
      </c>
      <c r="O83" s="1">
        <f t="shared" ca="1" si="8"/>
        <v>-5.3395809079435329E-3</v>
      </c>
      <c r="Q83" s="65">
        <f t="shared" si="9"/>
        <v>41340.043599999975</v>
      </c>
    </row>
    <row r="84" spans="1:17" x14ac:dyDescent="0.2">
      <c r="A84" s="73" t="s">
        <v>186</v>
      </c>
      <c r="B84" s="74" t="s">
        <v>46</v>
      </c>
      <c r="C84" s="75">
        <v>56362.630299999844</v>
      </c>
      <c r="D84" s="75">
        <v>2.0000000000000001E-4</v>
      </c>
      <c r="E84" s="1">
        <f t="shared" si="6"/>
        <v>5795.9894983853237</v>
      </c>
      <c r="F84" s="1">
        <f t="shared" si="7"/>
        <v>5796</v>
      </c>
      <c r="G84" s="1">
        <f t="shared" si="11"/>
        <v>-5.0480001518735662E-3</v>
      </c>
      <c r="L84" s="1">
        <f t="shared" si="12"/>
        <v>-5.0480001518735662E-3</v>
      </c>
      <c r="O84" s="1">
        <f t="shared" ca="1" si="8"/>
        <v>-5.34323291665704E-3</v>
      </c>
      <c r="Q84" s="65">
        <f t="shared" si="9"/>
        <v>41344.130299999844</v>
      </c>
    </row>
    <row r="85" spans="1:17" x14ac:dyDescent="0.2">
      <c r="A85" s="73" t="s">
        <v>186</v>
      </c>
      <c r="B85" s="74" t="s">
        <v>46</v>
      </c>
      <c r="C85" s="75">
        <v>56363.590400000103</v>
      </c>
      <c r="D85" s="75">
        <v>5.0000000000000001E-4</v>
      </c>
      <c r="E85" s="1">
        <f t="shared" ref="E85:E116" si="13">+(C85-C$7)/C$8</f>
        <v>5797.9868438573531</v>
      </c>
      <c r="F85" s="1">
        <f t="shared" ref="F85:F116" si="14">ROUND(2*E85,0)/2</f>
        <v>5798</v>
      </c>
      <c r="G85" s="1">
        <f t="shared" si="11"/>
        <v>-6.323999899905175E-3</v>
      </c>
      <c r="L85" s="1">
        <f t="shared" si="12"/>
        <v>-6.323999899905175E-3</v>
      </c>
      <c r="O85" s="1">
        <f t="shared" ref="O85:O116" ca="1" si="15">+C$11+C$12*$F85</f>
        <v>-5.3440922128249243E-3</v>
      </c>
      <c r="Q85" s="65">
        <f t="shared" ref="Q85:Q116" si="16">+C85-15018.5</f>
        <v>41345.090400000103</v>
      </c>
    </row>
    <row r="86" spans="1:17" x14ac:dyDescent="0.2">
      <c r="A86" s="73" t="s">
        <v>186</v>
      </c>
      <c r="B86" s="74" t="s">
        <v>46</v>
      </c>
      <c r="C86" s="75">
        <v>56364.552699999884</v>
      </c>
      <c r="D86" s="75">
        <v>5.0000000000000001E-4</v>
      </c>
      <c r="E86" s="1">
        <f t="shared" si="13"/>
        <v>5799.9887661016792</v>
      </c>
      <c r="F86" s="1">
        <f t="shared" si="14"/>
        <v>5800</v>
      </c>
      <c r="G86" s="1">
        <f t="shared" si="11"/>
        <v>-5.4000001182430424E-3</v>
      </c>
      <c r="L86" s="1">
        <f t="shared" si="12"/>
        <v>-5.4000001182430424E-3</v>
      </c>
      <c r="O86" s="1">
        <f t="shared" ca="1" si="15"/>
        <v>-5.3449515089928085E-3</v>
      </c>
      <c r="Q86" s="65">
        <f t="shared" si="16"/>
        <v>41346.052699999884</v>
      </c>
    </row>
    <row r="87" spans="1:17" x14ac:dyDescent="0.2">
      <c r="A87" s="73" t="s">
        <v>186</v>
      </c>
      <c r="B87" s="74" t="s">
        <v>46</v>
      </c>
      <c r="C87" s="75">
        <v>56366.473400000017</v>
      </c>
      <c r="D87" s="75">
        <v>5.0000000000000001E-4</v>
      </c>
      <c r="E87" s="1">
        <f t="shared" si="13"/>
        <v>5803.9844972206865</v>
      </c>
      <c r="F87" s="1">
        <f t="shared" si="14"/>
        <v>5804</v>
      </c>
      <c r="G87" s="1">
        <f t="shared" si="11"/>
        <v>-7.4519999834592454E-3</v>
      </c>
      <c r="L87" s="1">
        <f t="shared" si="12"/>
        <v>-7.4519999834592454E-3</v>
      </c>
      <c r="O87" s="1">
        <f t="shared" ca="1" si="15"/>
        <v>-5.3466701013285762E-3</v>
      </c>
      <c r="Q87" s="65">
        <f t="shared" si="16"/>
        <v>41347.973400000017</v>
      </c>
    </row>
    <row r="88" spans="1:17" x14ac:dyDescent="0.2">
      <c r="A88" s="73" t="s">
        <v>186</v>
      </c>
      <c r="B88" s="74" t="s">
        <v>45</v>
      </c>
      <c r="C88" s="75">
        <v>56369.599100000225</v>
      </c>
      <c r="D88" s="75">
        <v>4.0000000000000002E-4</v>
      </c>
      <c r="E88" s="1">
        <f t="shared" si="13"/>
        <v>5810.4870518927564</v>
      </c>
      <c r="F88" s="1">
        <f t="shared" si="14"/>
        <v>5810.5</v>
      </c>
      <c r="G88" s="1">
        <f t="shared" si="11"/>
        <v>-6.2239997714641504E-3</v>
      </c>
      <c r="L88" s="1">
        <f t="shared" si="12"/>
        <v>-6.2239997714641504E-3</v>
      </c>
      <c r="O88" s="1">
        <f t="shared" ca="1" si="15"/>
        <v>-5.3494628138741991E-3</v>
      </c>
      <c r="Q88" s="65">
        <f t="shared" si="16"/>
        <v>41351.099100000225</v>
      </c>
    </row>
    <row r="89" spans="1:17" x14ac:dyDescent="0.2">
      <c r="A89" s="73" t="s">
        <v>186</v>
      </c>
      <c r="B89" s="74" t="s">
        <v>45</v>
      </c>
      <c r="C89" s="75">
        <v>56371.521800000221</v>
      </c>
      <c r="D89" s="75">
        <v>5.9999999999999995E-4</v>
      </c>
      <c r="E89" s="1">
        <f t="shared" si="13"/>
        <v>5814.4869437144698</v>
      </c>
      <c r="F89" s="1">
        <f t="shared" si="14"/>
        <v>5814.5</v>
      </c>
      <c r="G89" s="1">
        <f t="shared" si="11"/>
        <v>-6.2759997817920521E-3</v>
      </c>
      <c r="L89" s="1">
        <f t="shared" si="12"/>
        <v>-6.2759997817920521E-3</v>
      </c>
      <c r="O89" s="1">
        <f t="shared" ca="1" si="15"/>
        <v>-5.3511814062099667E-3</v>
      </c>
      <c r="Q89" s="65">
        <f t="shared" si="16"/>
        <v>41353.021800000221</v>
      </c>
    </row>
    <row r="90" spans="1:17" x14ac:dyDescent="0.2">
      <c r="A90" s="73" t="s">
        <v>186</v>
      </c>
      <c r="B90" s="74" t="s">
        <v>45</v>
      </c>
      <c r="C90" s="75">
        <v>56372.483399999794</v>
      </c>
      <c r="D90" s="75">
        <v>8.0000000000000004E-4</v>
      </c>
      <c r="E90" s="1">
        <f t="shared" si="13"/>
        <v>5816.4874097123165</v>
      </c>
      <c r="F90" s="1">
        <f t="shared" si="14"/>
        <v>5816.5</v>
      </c>
      <c r="G90" s="1">
        <f t="shared" si="11"/>
        <v>-6.0520002080011182E-3</v>
      </c>
      <c r="L90" s="1">
        <f t="shared" si="12"/>
        <v>-6.0520002080011182E-3</v>
      </c>
      <c r="O90" s="1">
        <f t="shared" ca="1" si="15"/>
        <v>-5.3520407023778509E-3</v>
      </c>
      <c r="Q90" s="65">
        <f t="shared" si="16"/>
        <v>41353.983399999794</v>
      </c>
    </row>
    <row r="91" spans="1:17" x14ac:dyDescent="0.2">
      <c r="A91" s="73" t="s">
        <v>186</v>
      </c>
      <c r="B91" s="74" t="s">
        <v>45</v>
      </c>
      <c r="C91" s="75">
        <v>56373.444800000172</v>
      </c>
      <c r="D91" s="75">
        <v>5.9999999999999995E-4</v>
      </c>
      <c r="E91" s="1">
        <f t="shared" si="13"/>
        <v>5818.4874596415402</v>
      </c>
      <c r="F91" s="1">
        <f t="shared" si="14"/>
        <v>5818.5</v>
      </c>
      <c r="G91" s="1">
        <f t="shared" si="11"/>
        <v>-6.0279998288024217E-3</v>
      </c>
      <c r="L91" s="1">
        <f t="shared" si="12"/>
        <v>-6.0279998288024217E-3</v>
      </c>
      <c r="O91" s="1">
        <f t="shared" ca="1" si="15"/>
        <v>-5.3528999985457352E-3</v>
      </c>
      <c r="Q91" s="65">
        <f t="shared" si="16"/>
        <v>41354.944800000172</v>
      </c>
    </row>
    <row r="92" spans="1:17" x14ac:dyDescent="0.2">
      <c r="A92" s="73" t="s">
        <v>186</v>
      </c>
      <c r="B92" s="74" t="s">
        <v>46</v>
      </c>
      <c r="C92" s="75">
        <v>56374.647100000177</v>
      </c>
      <c r="D92" s="75">
        <v>5.0000000000000001E-4</v>
      </c>
      <c r="E92" s="1">
        <f t="shared" si="13"/>
        <v>5820.9886662454173</v>
      </c>
      <c r="F92" s="1">
        <f t="shared" si="14"/>
        <v>5821</v>
      </c>
      <c r="G92" s="1">
        <f t="shared" si="11"/>
        <v>-5.4479998216265813E-3</v>
      </c>
      <c r="L92" s="1">
        <f t="shared" si="12"/>
        <v>-5.4479998216265813E-3</v>
      </c>
      <c r="O92" s="1">
        <f t="shared" ca="1" si="15"/>
        <v>-5.3539741187555905E-3</v>
      </c>
      <c r="Q92" s="65">
        <f t="shared" si="16"/>
        <v>41356.147100000177</v>
      </c>
    </row>
    <row r="93" spans="1:17" x14ac:dyDescent="0.2">
      <c r="A93" s="73" t="s">
        <v>186</v>
      </c>
      <c r="B93" s="74" t="s">
        <v>45</v>
      </c>
      <c r="C93" s="75">
        <v>56386.423599999864</v>
      </c>
      <c r="D93" s="75">
        <v>4.0000000000000002E-4</v>
      </c>
      <c r="E93" s="1">
        <f t="shared" si="13"/>
        <v>5845.4879256396334</v>
      </c>
      <c r="F93" s="1">
        <f t="shared" si="14"/>
        <v>5845.5</v>
      </c>
      <c r="G93" s="1">
        <f t="shared" si="11"/>
        <v>-5.8040001385961659E-3</v>
      </c>
      <c r="L93" s="1">
        <f t="shared" si="12"/>
        <v>-5.8040001385961659E-3</v>
      </c>
      <c r="O93" s="1">
        <f t="shared" ca="1" si="15"/>
        <v>-5.364500496812169E-3</v>
      </c>
      <c r="Q93" s="65">
        <f t="shared" si="16"/>
        <v>41367.923599999864</v>
      </c>
    </row>
    <row r="94" spans="1:17" x14ac:dyDescent="0.2">
      <c r="A94" s="73" t="s">
        <v>186</v>
      </c>
      <c r="B94" s="74" t="s">
        <v>45</v>
      </c>
      <c r="C94" s="75">
        <v>56387.38590000011</v>
      </c>
      <c r="D94" s="75">
        <v>5.9999999999999995E-4</v>
      </c>
      <c r="E94" s="1">
        <f t="shared" si="13"/>
        <v>5847.4898478849291</v>
      </c>
      <c r="F94" s="1">
        <f t="shared" si="14"/>
        <v>5847.5</v>
      </c>
      <c r="G94" s="1">
        <f t="shared" si="11"/>
        <v>-4.879999891272746E-3</v>
      </c>
      <c r="L94" s="1">
        <f t="shared" si="12"/>
        <v>-4.879999891272746E-3</v>
      </c>
      <c r="O94" s="1">
        <f t="shared" ca="1" si="15"/>
        <v>-5.3653597929800532E-3</v>
      </c>
      <c r="Q94" s="65">
        <f t="shared" si="16"/>
        <v>41368.88590000011</v>
      </c>
    </row>
    <row r="95" spans="1:17" x14ac:dyDescent="0.2">
      <c r="A95" s="73" t="s">
        <v>186</v>
      </c>
      <c r="B95" s="74" t="s">
        <v>46</v>
      </c>
      <c r="C95" s="75">
        <v>56387.624799999874</v>
      </c>
      <c r="D95" s="75">
        <v>5.9999999999999995E-4</v>
      </c>
      <c r="E95" s="1">
        <f t="shared" si="13"/>
        <v>5847.9868438568765</v>
      </c>
      <c r="F95" s="1">
        <f t="shared" si="14"/>
        <v>5848</v>
      </c>
      <c r="G95" s="1">
        <f t="shared" si="11"/>
        <v>-6.324000125459861E-3</v>
      </c>
      <c r="L95" s="1">
        <f t="shared" si="12"/>
        <v>-6.324000125459861E-3</v>
      </c>
      <c r="O95" s="1">
        <f t="shared" ca="1" si="15"/>
        <v>-5.3655746170220243E-3</v>
      </c>
      <c r="Q95" s="65">
        <f t="shared" si="16"/>
        <v>41369.124799999874</v>
      </c>
    </row>
    <row r="96" spans="1:17" x14ac:dyDescent="0.2">
      <c r="A96" s="73" t="s">
        <v>186</v>
      </c>
      <c r="B96" s="74" t="s">
        <v>46</v>
      </c>
      <c r="C96" s="75">
        <v>56390.509999999776</v>
      </c>
      <c r="D96" s="75">
        <v>2.9999999999999997E-4</v>
      </c>
      <c r="E96" s="1">
        <f t="shared" si="13"/>
        <v>5853.9890739934781</v>
      </c>
      <c r="F96" s="1">
        <f t="shared" si="14"/>
        <v>5854</v>
      </c>
      <c r="G96" s="1">
        <f t="shared" si="11"/>
        <v>-5.2520002209348604E-3</v>
      </c>
      <c r="L96" s="1">
        <f t="shared" si="12"/>
        <v>-5.2520002209348604E-3</v>
      </c>
      <c r="O96" s="1">
        <f t="shared" ca="1" si="15"/>
        <v>-5.3681525055256762E-3</v>
      </c>
      <c r="Q96" s="65">
        <f t="shared" si="16"/>
        <v>41372.009999999776</v>
      </c>
    </row>
    <row r="97" spans="1:17" x14ac:dyDescent="0.2">
      <c r="A97" s="73" t="s">
        <v>186</v>
      </c>
      <c r="B97" s="74" t="s">
        <v>45</v>
      </c>
      <c r="C97" s="75">
        <v>56395.556599999778</v>
      </c>
      <c r="D97" s="75">
        <v>2.0000000000000001E-4</v>
      </c>
      <c r="E97" s="1">
        <f t="shared" si="13"/>
        <v>5864.487775854147</v>
      </c>
      <c r="F97" s="1">
        <f t="shared" si="14"/>
        <v>5864.5</v>
      </c>
      <c r="G97" s="1">
        <f t="shared" si="11"/>
        <v>-5.8760002211784013E-3</v>
      </c>
      <c r="L97" s="1">
        <f t="shared" si="12"/>
        <v>-5.8760002211784013E-3</v>
      </c>
      <c r="O97" s="1">
        <f t="shared" ca="1" si="15"/>
        <v>-5.3726638104070676E-3</v>
      </c>
      <c r="Q97" s="65">
        <f t="shared" si="16"/>
        <v>41377.056599999778</v>
      </c>
    </row>
    <row r="98" spans="1:17" x14ac:dyDescent="0.2">
      <c r="A98" s="73" t="s">
        <v>186</v>
      </c>
      <c r="B98" s="74" t="s">
        <v>45</v>
      </c>
      <c r="C98" s="75">
        <v>56396.518900000025</v>
      </c>
      <c r="D98" s="75">
        <v>2.9999999999999997E-4</v>
      </c>
      <c r="E98" s="1">
        <f t="shared" si="13"/>
        <v>5866.4896980994426</v>
      </c>
      <c r="F98" s="1">
        <f t="shared" si="14"/>
        <v>5866.5</v>
      </c>
      <c r="G98" s="1">
        <f t="shared" si="11"/>
        <v>-4.9519999738549814E-3</v>
      </c>
      <c r="L98" s="1">
        <f t="shared" si="12"/>
        <v>-4.9519999738549814E-3</v>
      </c>
      <c r="O98" s="1">
        <f t="shared" ca="1" si="15"/>
        <v>-5.3735231065749518E-3</v>
      </c>
      <c r="Q98" s="65">
        <f t="shared" si="16"/>
        <v>41378.018900000025</v>
      </c>
    </row>
    <row r="99" spans="1:17" x14ac:dyDescent="0.2">
      <c r="A99" s="73" t="s">
        <v>186</v>
      </c>
      <c r="B99" s="74" t="s">
        <v>45</v>
      </c>
      <c r="C99" s="75">
        <v>56397.479499999899</v>
      </c>
      <c r="D99" s="75">
        <v>2.9999999999999997E-4</v>
      </c>
      <c r="E99" s="1">
        <f t="shared" si="13"/>
        <v>5868.4880837464216</v>
      </c>
      <c r="F99" s="1">
        <f t="shared" si="14"/>
        <v>5868.5</v>
      </c>
      <c r="G99" s="1">
        <f t="shared" si="11"/>
        <v>-5.7280000983155333E-3</v>
      </c>
      <c r="L99" s="1">
        <f t="shared" si="12"/>
        <v>-5.7280000983155333E-3</v>
      </c>
      <c r="O99" s="1">
        <f t="shared" ca="1" si="15"/>
        <v>-5.3743824027428361E-3</v>
      </c>
      <c r="Q99" s="65">
        <f t="shared" si="16"/>
        <v>41378.979499999899</v>
      </c>
    </row>
    <row r="100" spans="1:17" x14ac:dyDescent="0.2">
      <c r="A100" s="73" t="s">
        <v>186</v>
      </c>
      <c r="B100" s="74" t="s">
        <v>46</v>
      </c>
      <c r="C100" s="75">
        <v>56404.448599999771</v>
      </c>
      <c r="D100" s="75">
        <v>5.0000000000000001E-4</v>
      </c>
      <c r="E100" s="1">
        <f t="shared" si="13"/>
        <v>5882.9862613582427</v>
      </c>
      <c r="F100" s="1">
        <f t="shared" si="14"/>
        <v>5883</v>
      </c>
      <c r="G100" s="1">
        <f t="shared" si="11"/>
        <v>-6.6040002275258303E-3</v>
      </c>
      <c r="L100" s="1">
        <f t="shared" si="12"/>
        <v>-6.6040002275258303E-3</v>
      </c>
      <c r="O100" s="1">
        <f t="shared" ca="1" si="15"/>
        <v>-5.3806122999599942E-3</v>
      </c>
      <c r="Q100" s="65">
        <f t="shared" si="16"/>
        <v>41385.948599999771</v>
      </c>
    </row>
    <row r="101" spans="1:17" x14ac:dyDescent="0.2">
      <c r="A101" s="73" t="s">
        <v>186</v>
      </c>
      <c r="B101" s="74" t="s">
        <v>46</v>
      </c>
      <c r="C101" s="75">
        <v>56406.371100000106</v>
      </c>
      <c r="D101" s="75">
        <v>5.0000000000000001E-4</v>
      </c>
      <c r="E101" s="1">
        <f t="shared" si="13"/>
        <v>5886.9857371103626</v>
      </c>
      <c r="F101" s="1">
        <f t="shared" si="14"/>
        <v>5887</v>
      </c>
      <c r="G101" s="1">
        <f t="shared" ref="G101:G132" si="17">+C101-(C$7+F101*C$8)</f>
        <v>-6.8559998908312991E-3</v>
      </c>
      <c r="L101" s="1">
        <f t="shared" si="12"/>
        <v>-6.8559998908312991E-3</v>
      </c>
      <c r="O101" s="1">
        <f t="shared" ca="1" si="15"/>
        <v>-5.3823308922957627E-3</v>
      </c>
      <c r="Q101" s="65">
        <f t="shared" si="16"/>
        <v>41387.871100000106</v>
      </c>
    </row>
    <row r="102" spans="1:17" x14ac:dyDescent="0.2">
      <c r="A102" s="73" t="s">
        <v>186</v>
      </c>
      <c r="B102" s="74" t="s">
        <v>45</v>
      </c>
      <c r="C102" s="75">
        <v>56412.3805999998</v>
      </c>
      <c r="D102" s="75">
        <v>5.9999999999999995E-4</v>
      </c>
      <c r="E102" s="1">
        <f t="shared" si="13"/>
        <v>5899.4876094260744</v>
      </c>
      <c r="F102" s="1">
        <f t="shared" si="14"/>
        <v>5899.5</v>
      </c>
      <c r="G102" s="1">
        <f t="shared" si="17"/>
        <v>-5.9560001973295584E-3</v>
      </c>
      <c r="L102" s="1">
        <f t="shared" si="12"/>
        <v>-5.9560001973295584E-3</v>
      </c>
      <c r="O102" s="1">
        <f t="shared" ca="1" si="15"/>
        <v>-5.3877014933450384E-3</v>
      </c>
      <c r="Q102" s="65">
        <f t="shared" si="16"/>
        <v>41393.8805999998</v>
      </c>
    </row>
    <row r="103" spans="1:17" x14ac:dyDescent="0.2">
      <c r="A103" s="73" t="s">
        <v>186</v>
      </c>
      <c r="B103" s="74" t="s">
        <v>45</v>
      </c>
      <c r="C103" s="75">
        <v>56413.343299999833</v>
      </c>
      <c r="D103" s="75">
        <v>5.9999999999999995E-4</v>
      </c>
      <c r="E103" s="1">
        <f t="shared" si="13"/>
        <v>5901.4903638115229</v>
      </c>
      <c r="F103" s="1">
        <f t="shared" si="14"/>
        <v>5901.5</v>
      </c>
      <c r="G103" s="1">
        <f t="shared" si="17"/>
        <v>-4.6320001638378017E-3</v>
      </c>
      <c r="L103" s="1">
        <f t="shared" ref="L103:L126" si="18">+G103</f>
        <v>-4.6320001638378017E-3</v>
      </c>
      <c r="O103" s="1">
        <f t="shared" ca="1" si="15"/>
        <v>-5.3885607895129218E-3</v>
      </c>
      <c r="Q103" s="65">
        <f t="shared" si="16"/>
        <v>41394.843299999833</v>
      </c>
    </row>
    <row r="104" spans="1:17" x14ac:dyDescent="0.2">
      <c r="A104" s="73" t="s">
        <v>186</v>
      </c>
      <c r="B104" s="74" t="s">
        <v>46</v>
      </c>
      <c r="C104" s="75">
        <v>56414.543800000101</v>
      </c>
      <c r="D104" s="75">
        <v>4.0000000000000002E-4</v>
      </c>
      <c r="E104" s="1">
        <f t="shared" si="13"/>
        <v>5903.9878257832561</v>
      </c>
      <c r="F104" s="1">
        <f t="shared" si="14"/>
        <v>5904</v>
      </c>
      <c r="G104" s="1">
        <f t="shared" si="17"/>
        <v>-5.8519999001873657E-3</v>
      </c>
      <c r="L104" s="1">
        <f t="shared" si="18"/>
        <v>-5.8519999001873657E-3</v>
      </c>
      <c r="O104" s="1">
        <f t="shared" ca="1" si="15"/>
        <v>-5.3896349097227771E-3</v>
      </c>
      <c r="Q104" s="65">
        <f t="shared" si="16"/>
        <v>41396.043800000101</v>
      </c>
    </row>
    <row r="105" spans="1:17" x14ac:dyDescent="0.2">
      <c r="A105" s="73" t="s">
        <v>186</v>
      </c>
      <c r="B105" s="74" t="s">
        <v>46</v>
      </c>
      <c r="C105" s="75">
        <v>56417.42790000001</v>
      </c>
      <c r="D105" s="75">
        <v>2.9999999999999997E-4</v>
      </c>
      <c r="E105" s="1">
        <f t="shared" si="13"/>
        <v>5909.9877675332236</v>
      </c>
      <c r="F105" s="1">
        <f t="shared" si="14"/>
        <v>5910</v>
      </c>
      <c r="G105" s="1">
        <f t="shared" si="17"/>
        <v>-5.8799999897019006E-3</v>
      </c>
      <c r="L105" s="1">
        <f t="shared" si="18"/>
        <v>-5.8799999897019006E-3</v>
      </c>
      <c r="O105" s="1">
        <f t="shared" ca="1" si="15"/>
        <v>-5.3922127982264289E-3</v>
      </c>
      <c r="Q105" s="65">
        <f t="shared" si="16"/>
        <v>41398.92790000001</v>
      </c>
    </row>
    <row r="106" spans="1:17" x14ac:dyDescent="0.2">
      <c r="A106" s="73" t="s">
        <v>186</v>
      </c>
      <c r="B106" s="74" t="s">
        <v>46</v>
      </c>
      <c r="C106" s="75">
        <v>56418.388499999885</v>
      </c>
      <c r="D106" s="75">
        <v>5.9999999999999995E-4</v>
      </c>
      <c r="E106" s="1">
        <f t="shared" si="13"/>
        <v>5911.9861531802017</v>
      </c>
      <c r="F106" s="1">
        <f t="shared" si="14"/>
        <v>5912</v>
      </c>
      <c r="G106" s="1">
        <f t="shared" si="17"/>
        <v>-6.6560001141624525E-3</v>
      </c>
      <c r="L106" s="1">
        <f t="shared" si="18"/>
        <v>-6.6560001141624525E-3</v>
      </c>
      <c r="O106" s="1">
        <f t="shared" ca="1" si="15"/>
        <v>-5.3930720943943132E-3</v>
      </c>
      <c r="Q106" s="65">
        <f t="shared" si="16"/>
        <v>41399.888499999885</v>
      </c>
    </row>
    <row r="107" spans="1:17" x14ac:dyDescent="0.2">
      <c r="A107" s="73" t="s">
        <v>186</v>
      </c>
      <c r="B107" s="74" t="s">
        <v>46</v>
      </c>
      <c r="C107" s="75">
        <v>56419.349400000181</v>
      </c>
      <c r="D107" s="75">
        <v>2.9999999999999997E-4</v>
      </c>
      <c r="E107" s="1">
        <f t="shared" si="13"/>
        <v>5913.9851629335062</v>
      </c>
      <c r="F107" s="1">
        <f t="shared" si="14"/>
        <v>5914</v>
      </c>
      <c r="G107" s="1">
        <f t="shared" si="17"/>
        <v>-7.1319998169201426E-3</v>
      </c>
      <c r="L107" s="1">
        <f t="shared" si="18"/>
        <v>-7.1319998169201426E-3</v>
      </c>
      <c r="O107" s="1">
        <f t="shared" ca="1" si="15"/>
        <v>-5.3939313905621965E-3</v>
      </c>
      <c r="Q107" s="65">
        <f t="shared" si="16"/>
        <v>41400.849400000181</v>
      </c>
    </row>
    <row r="108" spans="1:17" x14ac:dyDescent="0.2">
      <c r="A108" s="73" t="s">
        <v>186</v>
      </c>
      <c r="B108" s="74" t="s">
        <v>45</v>
      </c>
      <c r="C108" s="75">
        <v>56423.43759999983</v>
      </c>
      <c r="D108" s="75">
        <v>4.0000000000000002E-4</v>
      </c>
      <c r="E108" s="1">
        <f t="shared" si="13"/>
        <v>5922.4900559194957</v>
      </c>
      <c r="F108" s="1">
        <f t="shared" si="14"/>
        <v>5922.5</v>
      </c>
      <c r="G108" s="1">
        <f t="shared" si="17"/>
        <v>-4.7800001702853478E-3</v>
      </c>
      <c r="L108" s="1">
        <f t="shared" si="18"/>
        <v>-4.7800001702853478E-3</v>
      </c>
      <c r="O108" s="1">
        <f t="shared" ca="1" si="15"/>
        <v>-5.3975833992757037E-3</v>
      </c>
      <c r="Q108" s="65">
        <f t="shared" si="16"/>
        <v>41404.93759999983</v>
      </c>
    </row>
    <row r="109" spans="1:17" x14ac:dyDescent="0.2">
      <c r="A109" s="73" t="s">
        <v>186</v>
      </c>
      <c r="B109" s="74" t="s">
        <v>45</v>
      </c>
      <c r="C109" s="75">
        <v>56424.398399999831</v>
      </c>
      <c r="D109" s="75">
        <v>2.0000000000000001E-4</v>
      </c>
      <c r="E109" s="1">
        <f t="shared" si="13"/>
        <v>5924.4888576370349</v>
      </c>
      <c r="F109" s="1">
        <f t="shared" si="14"/>
        <v>5924.5</v>
      </c>
      <c r="G109" s="1">
        <f t="shared" si="17"/>
        <v>-5.3560001688310876E-3</v>
      </c>
      <c r="L109" s="1">
        <f t="shared" si="18"/>
        <v>-5.3560001688310876E-3</v>
      </c>
      <c r="O109" s="1">
        <f t="shared" ca="1" si="15"/>
        <v>-5.398442695443588E-3</v>
      </c>
      <c r="Q109" s="65">
        <f t="shared" si="16"/>
        <v>41405.898399999831</v>
      </c>
    </row>
    <row r="110" spans="1:17" x14ac:dyDescent="0.2">
      <c r="A110" s="73" t="s">
        <v>186</v>
      </c>
      <c r="B110" s="74" t="s">
        <v>46</v>
      </c>
      <c r="C110" s="75">
        <v>56427.523599999957</v>
      </c>
      <c r="D110" s="75">
        <v>5.9999999999999995E-4</v>
      </c>
      <c r="E110" s="1">
        <f t="shared" si="13"/>
        <v>5930.9903721331866</v>
      </c>
      <c r="F110" s="1">
        <f t="shared" si="14"/>
        <v>5931</v>
      </c>
      <c r="G110" s="1">
        <f t="shared" si="17"/>
        <v>-4.6280000460683368E-3</v>
      </c>
      <c r="L110" s="1">
        <f t="shared" si="18"/>
        <v>-4.6280000460683368E-3</v>
      </c>
      <c r="O110" s="1">
        <f t="shared" ca="1" si="15"/>
        <v>-5.4012354079892109E-3</v>
      </c>
      <c r="Q110" s="65">
        <f t="shared" si="16"/>
        <v>41409.023599999957</v>
      </c>
    </row>
    <row r="111" spans="1:17" x14ac:dyDescent="0.2">
      <c r="A111" s="73" t="s">
        <v>186</v>
      </c>
      <c r="B111" s="74" t="s">
        <v>46</v>
      </c>
      <c r="C111" s="75">
        <v>56431.366599999834</v>
      </c>
      <c r="D111" s="75">
        <v>5.0000000000000001E-4</v>
      </c>
      <c r="E111" s="1">
        <f t="shared" si="13"/>
        <v>5938.9851629327841</v>
      </c>
      <c r="F111" s="1">
        <f t="shared" si="14"/>
        <v>5939</v>
      </c>
      <c r="G111" s="1">
        <f t="shared" si="17"/>
        <v>-7.1320001661661081E-3</v>
      </c>
      <c r="L111" s="1">
        <f t="shared" si="18"/>
        <v>-7.1320001661661081E-3</v>
      </c>
      <c r="O111" s="1">
        <f t="shared" ca="1" si="15"/>
        <v>-5.4046725926607479E-3</v>
      </c>
      <c r="Q111" s="65">
        <f t="shared" si="16"/>
        <v>41412.866599999834</v>
      </c>
    </row>
    <row r="112" spans="1:17" x14ac:dyDescent="0.2">
      <c r="A112" s="73" t="s">
        <v>186</v>
      </c>
      <c r="B112" s="74" t="s">
        <v>46</v>
      </c>
      <c r="C112" s="75">
        <v>56432.330999999773</v>
      </c>
      <c r="D112" s="75">
        <v>6.9999999999999999E-4</v>
      </c>
      <c r="E112" s="1">
        <f t="shared" si="13"/>
        <v>5940.9914539155816</v>
      </c>
      <c r="F112" s="1">
        <f t="shared" si="14"/>
        <v>5941</v>
      </c>
      <c r="G112" s="1">
        <f t="shared" si="17"/>
        <v>-4.1080002265516669E-3</v>
      </c>
      <c r="L112" s="1">
        <f t="shared" si="18"/>
        <v>-4.1080002265516669E-3</v>
      </c>
      <c r="O112" s="1">
        <f t="shared" ca="1" si="15"/>
        <v>-5.4055318888286312E-3</v>
      </c>
      <c r="Q112" s="65">
        <f t="shared" si="16"/>
        <v>41413.830999999773</v>
      </c>
    </row>
    <row r="113" spans="1:17" x14ac:dyDescent="0.2">
      <c r="A113" s="73" t="s">
        <v>186</v>
      </c>
      <c r="B113" s="74" t="s">
        <v>45</v>
      </c>
      <c r="C113" s="75">
        <v>56433.530999999959</v>
      </c>
      <c r="D113" s="75">
        <v>4.0000000000000002E-4</v>
      </c>
      <c r="E113" s="1">
        <f t="shared" si="13"/>
        <v>5943.4878757113956</v>
      </c>
      <c r="F113" s="1">
        <f t="shared" si="14"/>
        <v>5943.5</v>
      </c>
      <c r="G113" s="1">
        <f t="shared" si="17"/>
        <v>-5.8280000375816599E-3</v>
      </c>
      <c r="L113" s="1">
        <f t="shared" si="18"/>
        <v>-5.8280000375816599E-3</v>
      </c>
      <c r="O113" s="1">
        <f t="shared" ca="1" si="15"/>
        <v>-5.4066060090384865E-3</v>
      </c>
      <c r="Q113" s="65">
        <f t="shared" si="16"/>
        <v>41415.030999999959</v>
      </c>
    </row>
    <row r="114" spans="1:17" x14ac:dyDescent="0.2">
      <c r="A114" s="73" t="s">
        <v>186</v>
      </c>
      <c r="B114" s="74" t="s">
        <v>46</v>
      </c>
      <c r="C114" s="75">
        <v>56441.462100000121</v>
      </c>
      <c r="D114" s="75">
        <v>2.9999999999999997E-4</v>
      </c>
      <c r="E114" s="1">
        <f t="shared" si="13"/>
        <v>5959.9873514631554</v>
      </c>
      <c r="F114" s="1">
        <f t="shared" si="14"/>
        <v>5960</v>
      </c>
      <c r="G114" s="1">
        <f t="shared" si="17"/>
        <v>-6.0799998755101115E-3</v>
      </c>
      <c r="L114" s="1">
        <f t="shared" si="18"/>
        <v>-6.0799998755101115E-3</v>
      </c>
      <c r="O114" s="1">
        <f t="shared" ca="1" si="15"/>
        <v>-5.4136952024235289E-3</v>
      </c>
      <c r="Q114" s="65">
        <f t="shared" si="16"/>
        <v>41422.962100000121</v>
      </c>
    </row>
    <row r="115" spans="1:17" x14ac:dyDescent="0.2">
      <c r="A115" s="73" t="s">
        <v>186</v>
      </c>
      <c r="B115" s="74" t="s">
        <v>45</v>
      </c>
      <c r="C115" s="75">
        <v>56449.394499999937</v>
      </c>
      <c r="D115" s="75">
        <v>5.9999999999999995E-4</v>
      </c>
      <c r="E115" s="1">
        <f t="shared" si="13"/>
        <v>5976.48953167114</v>
      </c>
      <c r="F115" s="1">
        <f t="shared" si="14"/>
        <v>5976.5</v>
      </c>
      <c r="G115" s="1">
        <f t="shared" si="17"/>
        <v>-5.0320000591455027E-3</v>
      </c>
      <c r="L115" s="1">
        <f t="shared" si="18"/>
        <v>-5.0320000591455027E-3</v>
      </c>
      <c r="O115" s="1">
        <f t="shared" ca="1" si="15"/>
        <v>-5.4207843958085731E-3</v>
      </c>
      <c r="Q115" s="65">
        <f t="shared" si="16"/>
        <v>41430.894499999937</v>
      </c>
    </row>
    <row r="116" spans="1:17" x14ac:dyDescent="0.2">
      <c r="A116" s="73" t="s">
        <v>186</v>
      </c>
      <c r="B116" s="74" t="s">
        <v>46</v>
      </c>
      <c r="C116" s="75">
        <v>56700.554099999834</v>
      </c>
      <c r="D116" s="75">
        <v>5.0000000000000001E-4</v>
      </c>
      <c r="E116" s="1">
        <f t="shared" si="13"/>
        <v>6498.9897813131056</v>
      </c>
      <c r="F116" s="1">
        <f t="shared" si="14"/>
        <v>6499</v>
      </c>
      <c r="G116" s="1">
        <f t="shared" si="17"/>
        <v>-4.9120001640403643E-3</v>
      </c>
      <c r="L116" s="1">
        <f t="shared" si="18"/>
        <v>-4.9120001640403643E-3</v>
      </c>
      <c r="O116" s="1">
        <f t="shared" ca="1" si="15"/>
        <v>-5.6452755196682719E-3</v>
      </c>
      <c r="Q116" s="65">
        <f t="shared" si="16"/>
        <v>41682.054099999834</v>
      </c>
    </row>
    <row r="117" spans="1:17" x14ac:dyDescent="0.2">
      <c r="A117" s="73" t="s">
        <v>186</v>
      </c>
      <c r="B117" s="74" t="s">
        <v>45</v>
      </c>
      <c r="C117" s="75">
        <v>56718.580300000031</v>
      </c>
      <c r="D117" s="75">
        <v>2.9999999999999997E-4</v>
      </c>
      <c r="E117" s="1">
        <f t="shared" ref="E117:E153" si="19">+(C117-C$7)/C$8</f>
        <v>6536.4906134541134</v>
      </c>
      <c r="F117" s="1">
        <f t="shared" ref="F117:F148" si="20">ROUND(2*E117,0)/2</f>
        <v>6536.5</v>
      </c>
      <c r="G117" s="1">
        <f t="shared" si="17"/>
        <v>-4.5119999704184011E-3</v>
      </c>
      <c r="L117" s="1">
        <f t="shared" si="18"/>
        <v>-4.5119999704184011E-3</v>
      </c>
      <c r="O117" s="1">
        <f t="shared" ref="O117:O153" ca="1" si="21">+C$11+C$12*$F117</f>
        <v>-5.6613873228160971E-3</v>
      </c>
      <c r="Q117" s="65">
        <f t="shared" ref="Q117:Q153" si="22">+C117-15018.5</f>
        <v>41700.080300000031</v>
      </c>
    </row>
    <row r="118" spans="1:17" x14ac:dyDescent="0.2">
      <c r="A118" s="73" t="s">
        <v>186</v>
      </c>
      <c r="B118" s="74" t="s">
        <v>46</v>
      </c>
      <c r="C118" s="75">
        <v>56723.627299999818</v>
      </c>
      <c r="D118" s="75">
        <v>4.0000000000000002E-4</v>
      </c>
      <c r="E118" s="1">
        <f t="shared" si="19"/>
        <v>6546.990147454937</v>
      </c>
      <c r="F118" s="1">
        <f t="shared" si="20"/>
        <v>6547</v>
      </c>
      <c r="G118" s="1">
        <f t="shared" si="17"/>
        <v>-4.736000184493605E-3</v>
      </c>
      <c r="L118" s="1">
        <f t="shared" si="18"/>
        <v>-4.736000184493605E-3</v>
      </c>
      <c r="O118" s="1">
        <f t="shared" ca="1" si="21"/>
        <v>-5.6658986276974885E-3</v>
      </c>
      <c r="Q118" s="65">
        <f t="shared" si="22"/>
        <v>41705.127299999818</v>
      </c>
    </row>
    <row r="119" spans="1:17" x14ac:dyDescent="0.2">
      <c r="A119" s="73" t="s">
        <v>186</v>
      </c>
      <c r="B119" s="74" t="s">
        <v>46</v>
      </c>
      <c r="C119" s="75">
        <v>56724.587199999951</v>
      </c>
      <c r="D119" s="75">
        <v>2.9999999999999997E-4</v>
      </c>
      <c r="E119" s="1">
        <f t="shared" si="19"/>
        <v>6548.9870768564042</v>
      </c>
      <c r="F119" s="1">
        <f t="shared" si="20"/>
        <v>6549</v>
      </c>
      <c r="G119" s="1">
        <f t="shared" si="17"/>
        <v>-6.2120000511640683E-3</v>
      </c>
      <c r="L119" s="1">
        <f t="shared" si="18"/>
        <v>-6.2120000511640683E-3</v>
      </c>
      <c r="O119" s="1">
        <f t="shared" ca="1" si="21"/>
        <v>-5.6667579238653719E-3</v>
      </c>
      <c r="Q119" s="65">
        <f t="shared" si="22"/>
        <v>41706.087199999951</v>
      </c>
    </row>
    <row r="120" spans="1:17" x14ac:dyDescent="0.2">
      <c r="A120" s="73" t="s">
        <v>186</v>
      </c>
      <c r="B120" s="74" t="s">
        <v>45</v>
      </c>
      <c r="C120" s="75">
        <v>56731.556799999904</v>
      </c>
      <c r="D120" s="75">
        <v>4.0000000000000002E-4</v>
      </c>
      <c r="E120" s="1">
        <f t="shared" si="19"/>
        <v>6563.4862946441435</v>
      </c>
      <c r="F120" s="1">
        <f t="shared" si="20"/>
        <v>6563.5</v>
      </c>
      <c r="G120" s="1">
        <f t="shared" si="17"/>
        <v>-6.5880000984179787E-3</v>
      </c>
      <c r="L120" s="1">
        <f t="shared" si="18"/>
        <v>-6.5880000984179787E-3</v>
      </c>
      <c r="O120" s="1">
        <f t="shared" ca="1" si="21"/>
        <v>-5.672987821082531E-3</v>
      </c>
      <c r="Q120" s="65">
        <f t="shared" si="22"/>
        <v>41713.056799999904</v>
      </c>
    </row>
    <row r="121" spans="1:17" x14ac:dyDescent="0.2">
      <c r="A121" s="73" t="s">
        <v>186</v>
      </c>
      <c r="B121" s="74" t="s">
        <v>45</v>
      </c>
      <c r="C121" s="75">
        <v>56732.519199999981</v>
      </c>
      <c r="D121" s="75">
        <v>4.0000000000000002E-4</v>
      </c>
      <c r="E121" s="1">
        <f t="shared" si="19"/>
        <v>6565.4884249242359</v>
      </c>
      <c r="F121" s="1">
        <f t="shared" si="20"/>
        <v>6565.5</v>
      </c>
      <c r="G121" s="1">
        <f t="shared" si="17"/>
        <v>-5.5640000209677964E-3</v>
      </c>
      <c r="L121" s="1">
        <f t="shared" si="18"/>
        <v>-5.5640000209677964E-3</v>
      </c>
      <c r="O121" s="1">
        <f t="shared" ca="1" si="21"/>
        <v>-5.6738471172504152E-3</v>
      </c>
      <c r="Q121" s="65">
        <f t="shared" si="22"/>
        <v>41714.019199999981</v>
      </c>
    </row>
    <row r="122" spans="1:17" x14ac:dyDescent="0.2">
      <c r="A122" s="73" t="s">
        <v>186</v>
      </c>
      <c r="B122" s="74" t="s">
        <v>45</v>
      </c>
      <c r="C122" s="75">
        <v>56733.480800000019</v>
      </c>
      <c r="D122" s="75">
        <v>4.0000000000000002E-4</v>
      </c>
      <c r="E122" s="1">
        <f t="shared" si="19"/>
        <v>6567.4888909230513</v>
      </c>
      <c r="F122" s="1">
        <f t="shared" si="20"/>
        <v>6567.5</v>
      </c>
      <c r="G122" s="1">
        <f t="shared" si="17"/>
        <v>-5.3399999815155752E-3</v>
      </c>
      <c r="L122" s="1">
        <f t="shared" si="18"/>
        <v>-5.3399999815155752E-3</v>
      </c>
      <c r="O122" s="1">
        <f t="shared" ca="1" si="21"/>
        <v>-5.6747064134182994E-3</v>
      </c>
      <c r="Q122" s="65">
        <f t="shared" si="22"/>
        <v>41714.980800000019</v>
      </c>
    </row>
    <row r="123" spans="1:17" x14ac:dyDescent="0.2">
      <c r="A123" s="73" t="s">
        <v>186</v>
      </c>
      <c r="B123" s="74" t="s">
        <v>46</v>
      </c>
      <c r="C123" s="75">
        <v>56739.490199999884</v>
      </c>
      <c r="D123" s="75">
        <v>2.0000000000000001E-4</v>
      </c>
      <c r="E123" s="1">
        <f t="shared" si="19"/>
        <v>6579.9905552039663</v>
      </c>
      <c r="F123" s="1">
        <f t="shared" si="20"/>
        <v>6580</v>
      </c>
      <c r="G123" s="1">
        <f t="shared" si="17"/>
        <v>-4.5400001181405969E-3</v>
      </c>
      <c r="L123" s="1">
        <f t="shared" si="18"/>
        <v>-4.5400001181405969E-3</v>
      </c>
      <c r="O123" s="1">
        <f t="shared" ca="1" si="21"/>
        <v>-5.6800770144675742E-3</v>
      </c>
      <c r="Q123" s="65">
        <f t="shared" si="22"/>
        <v>41720.990199999884</v>
      </c>
    </row>
    <row r="124" spans="1:17" x14ac:dyDescent="0.2">
      <c r="A124" s="73" t="s">
        <v>186</v>
      </c>
      <c r="B124" s="74" t="s">
        <v>45</v>
      </c>
      <c r="C124" s="75">
        <v>56745.498999999836</v>
      </c>
      <c r="D124" s="75">
        <v>4.0000000000000002E-4</v>
      </c>
      <c r="E124" s="1">
        <f t="shared" si="19"/>
        <v>6592.4909712741664</v>
      </c>
      <c r="F124" s="1">
        <f t="shared" si="20"/>
        <v>6592.5</v>
      </c>
      <c r="G124" s="1">
        <f t="shared" si="17"/>
        <v>-4.3400001668487675E-3</v>
      </c>
      <c r="L124" s="1">
        <f t="shared" si="18"/>
        <v>-4.3400001668487675E-3</v>
      </c>
      <c r="O124" s="1">
        <f t="shared" ca="1" si="21"/>
        <v>-5.685447615516849E-3</v>
      </c>
      <c r="Q124" s="65">
        <f t="shared" si="22"/>
        <v>41726.998999999836</v>
      </c>
    </row>
    <row r="125" spans="1:17" x14ac:dyDescent="0.2">
      <c r="A125" s="73" t="s">
        <v>186</v>
      </c>
      <c r="B125" s="74" t="s">
        <v>45</v>
      </c>
      <c r="C125" s="75">
        <v>56773.377499999944</v>
      </c>
      <c r="D125" s="75">
        <v>2.9999999999999997E-4</v>
      </c>
      <c r="E125" s="1">
        <f t="shared" si="19"/>
        <v>6650.48805046089</v>
      </c>
      <c r="F125" s="1">
        <f t="shared" si="20"/>
        <v>6650.5</v>
      </c>
      <c r="G125" s="1">
        <f t="shared" si="17"/>
        <v>-5.744000052800402E-3</v>
      </c>
      <c r="L125" s="1">
        <f t="shared" si="18"/>
        <v>-5.744000052800402E-3</v>
      </c>
      <c r="O125" s="1">
        <f t="shared" ca="1" si="21"/>
        <v>-5.710367204385486E-3</v>
      </c>
      <c r="Q125" s="65">
        <f t="shared" si="22"/>
        <v>41754.877499999944</v>
      </c>
    </row>
    <row r="126" spans="1:17" x14ac:dyDescent="0.2">
      <c r="A126" s="73" t="s">
        <v>186</v>
      </c>
      <c r="B126" s="74" t="s">
        <v>46</v>
      </c>
      <c r="C126" s="75">
        <v>56779.388199999928</v>
      </c>
      <c r="D126" s="75">
        <v>5.0000000000000001E-4</v>
      </c>
      <c r="E126" s="1">
        <f t="shared" si="19"/>
        <v>6662.9924191989994</v>
      </c>
      <c r="F126" s="1">
        <f t="shared" si="20"/>
        <v>6663</v>
      </c>
      <c r="G126" s="1">
        <f t="shared" si="17"/>
        <v>-3.6440000694710761E-3</v>
      </c>
      <c r="L126" s="1">
        <f t="shared" si="18"/>
        <v>-3.6440000694710761E-3</v>
      </c>
      <c r="O126" s="1">
        <f t="shared" ca="1" si="21"/>
        <v>-5.7157378054347608E-3</v>
      </c>
      <c r="Q126" s="65">
        <f t="shared" si="22"/>
        <v>41760.888199999928</v>
      </c>
    </row>
    <row r="127" spans="1:17" x14ac:dyDescent="0.2">
      <c r="A127" s="43" t="s">
        <v>57</v>
      </c>
      <c r="B127" s="44" t="s">
        <v>46</v>
      </c>
      <c r="C127" s="43">
        <v>56782.510999999999</v>
      </c>
      <c r="D127" s="43">
        <v>3.0000000000000001E-3</v>
      </c>
      <c r="E127" s="1">
        <f t="shared" si="19"/>
        <v>6669.4889408514446</v>
      </c>
      <c r="F127" s="1">
        <f t="shared" si="20"/>
        <v>6669.5</v>
      </c>
      <c r="G127" s="1">
        <f t="shared" si="17"/>
        <v>-5.3160000024945475E-3</v>
      </c>
      <c r="K127" s="1">
        <f>+G127</f>
        <v>-5.3160000024945475E-3</v>
      </c>
      <c r="O127" s="1">
        <f t="shared" ca="1" si="21"/>
        <v>-5.7185305179803837E-3</v>
      </c>
      <c r="Q127" s="65">
        <f t="shared" si="22"/>
        <v>41764.010999999999</v>
      </c>
    </row>
    <row r="128" spans="1:17" x14ac:dyDescent="0.2">
      <c r="A128" s="73" t="s">
        <v>186</v>
      </c>
      <c r="B128" s="74" t="s">
        <v>45</v>
      </c>
      <c r="C128" s="75">
        <v>56783.473199999891</v>
      </c>
      <c r="D128" s="75">
        <v>2.9999999999999997E-4</v>
      </c>
      <c r="E128" s="1">
        <f t="shared" si="19"/>
        <v>6671.4906550608539</v>
      </c>
      <c r="F128" s="1">
        <f t="shared" si="20"/>
        <v>6671.5</v>
      </c>
      <c r="G128" s="1">
        <f t="shared" si="17"/>
        <v>-4.4920001091668382E-3</v>
      </c>
      <c r="L128" s="1">
        <f>+G128</f>
        <v>-4.4920001091668382E-3</v>
      </c>
      <c r="O128" s="1">
        <f t="shared" ca="1" si="21"/>
        <v>-5.719389814148268E-3</v>
      </c>
      <c r="Q128" s="65">
        <f t="shared" si="22"/>
        <v>41764.973199999891</v>
      </c>
    </row>
    <row r="129" spans="1:17" x14ac:dyDescent="0.2">
      <c r="A129" s="45" t="s">
        <v>58</v>
      </c>
      <c r="B129" s="46" t="s">
        <v>46</v>
      </c>
      <c r="C129" s="45">
        <v>56787.074299999978</v>
      </c>
      <c r="D129" s="45" t="s">
        <v>59</v>
      </c>
      <c r="E129" s="1">
        <f t="shared" si="19"/>
        <v>6678.9822088339606</v>
      </c>
      <c r="F129" s="1">
        <f t="shared" si="20"/>
        <v>6679</v>
      </c>
      <c r="G129" s="1">
        <f t="shared" si="17"/>
        <v>-8.5520000211545266E-3</v>
      </c>
      <c r="K129" s="1">
        <f t="shared" ref="K129:K134" si="23">+G129</f>
        <v>-8.5520000211545266E-3</v>
      </c>
      <c r="O129" s="1">
        <f t="shared" ca="1" si="21"/>
        <v>-5.722612174777833E-3</v>
      </c>
      <c r="Q129" s="65">
        <f t="shared" si="22"/>
        <v>41768.574299999978</v>
      </c>
    </row>
    <row r="130" spans="1:17" x14ac:dyDescent="0.2">
      <c r="A130" s="23" t="s">
        <v>60</v>
      </c>
      <c r="B130" s="24" t="s">
        <v>46</v>
      </c>
      <c r="C130" s="25">
        <v>56787.0743</v>
      </c>
      <c r="D130" s="26"/>
      <c r="E130" s="1">
        <f t="shared" si="19"/>
        <v>6678.9822088340061</v>
      </c>
      <c r="F130" s="1">
        <f t="shared" si="20"/>
        <v>6679</v>
      </c>
      <c r="G130" s="1">
        <f t="shared" si="17"/>
        <v>-8.5519999993266538E-3</v>
      </c>
      <c r="K130" s="1">
        <f t="shared" si="23"/>
        <v>-8.5519999993266538E-3</v>
      </c>
      <c r="O130" s="1">
        <f t="shared" ca="1" si="21"/>
        <v>-5.722612174777833E-3</v>
      </c>
      <c r="Q130" s="65">
        <f t="shared" si="22"/>
        <v>41768.5743</v>
      </c>
    </row>
    <row r="131" spans="1:17" x14ac:dyDescent="0.2">
      <c r="A131" s="45" t="s">
        <v>58</v>
      </c>
      <c r="B131" s="46" t="s">
        <v>46</v>
      </c>
      <c r="C131" s="45">
        <v>56787.075199999847</v>
      </c>
      <c r="D131" s="45" t="s">
        <v>61</v>
      </c>
      <c r="E131" s="1">
        <f t="shared" si="19"/>
        <v>6678.9840811500326</v>
      </c>
      <c r="F131" s="1">
        <f t="shared" si="20"/>
        <v>6679</v>
      </c>
      <c r="G131" s="1">
        <f t="shared" si="17"/>
        <v>-7.6520001530298032E-3</v>
      </c>
      <c r="K131" s="1">
        <f t="shared" si="23"/>
        <v>-7.6520001530298032E-3</v>
      </c>
      <c r="O131" s="1">
        <f t="shared" ca="1" si="21"/>
        <v>-5.722612174777833E-3</v>
      </c>
      <c r="Q131" s="65">
        <f t="shared" si="22"/>
        <v>41768.575199999847</v>
      </c>
    </row>
    <row r="132" spans="1:17" x14ac:dyDescent="0.2">
      <c r="A132" s="23" t="s">
        <v>60</v>
      </c>
      <c r="B132" s="24" t="s">
        <v>46</v>
      </c>
      <c r="C132" s="25">
        <v>56787.075199999999</v>
      </c>
      <c r="D132" s="26"/>
      <c r="E132" s="1">
        <f t="shared" si="19"/>
        <v>6678.9840811503509</v>
      </c>
      <c r="F132" s="1">
        <f t="shared" si="20"/>
        <v>6679</v>
      </c>
      <c r="G132" s="1">
        <f t="shared" si="17"/>
        <v>-7.6520000002346933E-3</v>
      </c>
      <c r="K132" s="1">
        <f t="shared" si="23"/>
        <v>-7.6520000002346933E-3</v>
      </c>
      <c r="O132" s="1">
        <f t="shared" ca="1" si="21"/>
        <v>-5.722612174777833E-3</v>
      </c>
      <c r="Q132" s="65">
        <f t="shared" si="22"/>
        <v>41768.575199999999</v>
      </c>
    </row>
    <row r="133" spans="1:17" x14ac:dyDescent="0.2">
      <c r="A133" s="23" t="s">
        <v>60</v>
      </c>
      <c r="B133" s="24" t="s">
        <v>46</v>
      </c>
      <c r="C133" s="25">
        <v>56787.076200000003</v>
      </c>
      <c r="D133" s="26"/>
      <c r="E133" s="1">
        <f t="shared" si="19"/>
        <v>6678.9861615018544</v>
      </c>
      <c r="F133" s="1">
        <f t="shared" si="20"/>
        <v>6679</v>
      </c>
      <c r="G133" s="1">
        <f t="shared" ref="G133:G164" si="24">+C133-(C$7+F133*C$8)</f>
        <v>-6.6519999963929877E-3</v>
      </c>
      <c r="K133" s="1">
        <f t="shared" si="23"/>
        <v>-6.6519999963929877E-3</v>
      </c>
      <c r="O133" s="1">
        <f t="shared" ca="1" si="21"/>
        <v>-5.722612174777833E-3</v>
      </c>
      <c r="Q133" s="65">
        <f t="shared" si="22"/>
        <v>41768.576200000003</v>
      </c>
    </row>
    <row r="134" spans="1:17" x14ac:dyDescent="0.2">
      <c r="A134" s="45" t="s">
        <v>58</v>
      </c>
      <c r="B134" s="46" t="s">
        <v>46</v>
      </c>
      <c r="C134" s="45">
        <v>56787.07620000001</v>
      </c>
      <c r="D134" s="45" t="s">
        <v>62</v>
      </c>
      <c r="E134" s="1">
        <f t="shared" si="19"/>
        <v>6678.9861615018699</v>
      </c>
      <c r="F134" s="1">
        <f t="shared" si="20"/>
        <v>6679</v>
      </c>
      <c r="G134" s="1">
        <f t="shared" si="24"/>
        <v>-6.6519999891170301E-3</v>
      </c>
      <c r="K134" s="1">
        <f t="shared" si="23"/>
        <v>-6.6519999891170301E-3</v>
      </c>
      <c r="O134" s="1">
        <f t="shared" ca="1" si="21"/>
        <v>-5.722612174777833E-3</v>
      </c>
      <c r="Q134" s="65">
        <f t="shared" si="22"/>
        <v>41768.57620000001</v>
      </c>
    </row>
    <row r="135" spans="1:17" x14ac:dyDescent="0.2">
      <c r="A135" s="73" t="s">
        <v>186</v>
      </c>
      <c r="B135" s="74" t="s">
        <v>45</v>
      </c>
      <c r="C135" s="75">
        <v>56812.313000000082</v>
      </c>
      <c r="D135" s="75">
        <v>5.0000000000000001E-4</v>
      </c>
      <c r="E135" s="1">
        <f t="shared" si="19"/>
        <v>6731.4875761410358</v>
      </c>
      <c r="F135" s="1">
        <f t="shared" si="20"/>
        <v>6731.5</v>
      </c>
      <c r="G135" s="1">
        <f t="shared" si="24"/>
        <v>-5.9719999189837836E-3</v>
      </c>
      <c r="L135" s="1">
        <f>+G135</f>
        <v>-5.9719999189837836E-3</v>
      </c>
      <c r="O135" s="1">
        <f t="shared" ca="1" si="21"/>
        <v>-5.7451686991847883E-3</v>
      </c>
      <c r="Q135" s="65">
        <f t="shared" si="22"/>
        <v>41793.813000000082</v>
      </c>
    </row>
    <row r="136" spans="1:17" x14ac:dyDescent="0.2">
      <c r="A136" s="73" t="s">
        <v>186</v>
      </c>
      <c r="B136" s="74" t="s">
        <v>46</v>
      </c>
      <c r="C136" s="75">
        <v>56869.275899999775</v>
      </c>
      <c r="D136" s="75">
        <v>2.0000000000000001E-4</v>
      </c>
      <c r="E136" s="1">
        <f t="shared" si="19"/>
        <v>6849.9904303826506</v>
      </c>
      <c r="F136" s="1">
        <f t="shared" si="20"/>
        <v>6850</v>
      </c>
      <c r="G136" s="1">
        <f t="shared" si="24"/>
        <v>-4.6000002257642336E-3</v>
      </c>
      <c r="L136" s="1">
        <f>+G136</f>
        <v>-4.6000002257642336E-3</v>
      </c>
      <c r="O136" s="1">
        <f t="shared" ca="1" si="21"/>
        <v>-5.7960819971319168E-3</v>
      </c>
      <c r="Q136" s="65">
        <f t="shared" si="22"/>
        <v>41850.775899999775</v>
      </c>
    </row>
    <row r="137" spans="1:17" x14ac:dyDescent="0.2">
      <c r="A137" s="47" t="s">
        <v>63</v>
      </c>
      <c r="B137" s="40" t="s">
        <v>46</v>
      </c>
      <c r="C137" s="42">
        <v>57033.669000000002</v>
      </c>
      <c r="D137" s="42">
        <v>5.0000000000000001E-3</v>
      </c>
      <c r="E137" s="1">
        <f t="shared" si="19"/>
        <v>7191.9858619312363</v>
      </c>
      <c r="F137" s="1">
        <f t="shared" si="20"/>
        <v>7192</v>
      </c>
      <c r="G137" s="1">
        <f t="shared" si="24"/>
        <v>-6.7959999942104332E-3</v>
      </c>
      <c r="I137" s="1">
        <f>+G137</f>
        <v>-6.7959999942104332E-3</v>
      </c>
      <c r="O137" s="1">
        <f t="shared" ca="1" si="21"/>
        <v>-5.9430216418400834E-3</v>
      </c>
      <c r="Q137" s="65">
        <f t="shared" si="22"/>
        <v>42015.169000000002</v>
      </c>
    </row>
    <row r="138" spans="1:17" x14ac:dyDescent="0.2">
      <c r="A138" s="34" t="s">
        <v>64</v>
      </c>
      <c r="B138" s="35" t="s">
        <v>46</v>
      </c>
      <c r="C138" s="36">
        <v>57133.4113</v>
      </c>
      <c r="D138" s="36">
        <v>6.3E-3</v>
      </c>
      <c r="E138" s="1">
        <f t="shared" si="19"/>
        <v>7399.484904969544</v>
      </c>
      <c r="F138" s="1">
        <f t="shared" si="20"/>
        <v>7399.5</v>
      </c>
      <c r="G138" s="1">
        <f t="shared" si="24"/>
        <v>-7.255999997141771E-3</v>
      </c>
      <c r="K138" s="1">
        <f t="shared" ref="K138:K153" si="25">+G138</f>
        <v>-7.255999997141771E-3</v>
      </c>
      <c r="O138" s="1">
        <f t="shared" ca="1" si="21"/>
        <v>-6.0321736192580494E-3</v>
      </c>
      <c r="Q138" s="65">
        <f t="shared" si="22"/>
        <v>42114.9113</v>
      </c>
    </row>
    <row r="139" spans="1:17" x14ac:dyDescent="0.2">
      <c r="A139" s="48" t="s">
        <v>65</v>
      </c>
      <c r="B139" s="49" t="s">
        <v>46</v>
      </c>
      <c r="C139" s="48">
        <v>57180.761200000001</v>
      </c>
      <c r="D139" s="48">
        <v>1E-4</v>
      </c>
      <c r="E139" s="1">
        <f t="shared" si="19"/>
        <v>7497.9893402789357</v>
      </c>
      <c r="F139" s="1">
        <f t="shared" si="20"/>
        <v>7498</v>
      </c>
      <c r="G139" s="1">
        <f t="shared" si="24"/>
        <v>-5.1239999957033433E-3</v>
      </c>
      <c r="K139" s="1">
        <f t="shared" si="25"/>
        <v>-5.1239999957033433E-3</v>
      </c>
      <c r="O139" s="1">
        <f t="shared" ca="1" si="21"/>
        <v>-6.0744939555263371E-3</v>
      </c>
      <c r="Q139" s="65">
        <f t="shared" si="22"/>
        <v>42162.261200000001</v>
      </c>
    </row>
    <row r="140" spans="1:17" x14ac:dyDescent="0.2">
      <c r="A140" s="48" t="s">
        <v>66</v>
      </c>
      <c r="B140" s="49" t="s">
        <v>46</v>
      </c>
      <c r="C140" s="48">
        <v>57517.723100000003</v>
      </c>
      <c r="D140" s="48">
        <v>2.0000000000000001E-4</v>
      </c>
      <c r="E140" s="1">
        <f t="shared" si="19"/>
        <v>8198.9885331025598</v>
      </c>
      <c r="F140" s="1">
        <f t="shared" si="20"/>
        <v>8199</v>
      </c>
      <c r="G140" s="1">
        <f t="shared" si="24"/>
        <v>-5.5119999960879795E-3</v>
      </c>
      <c r="K140" s="1">
        <f t="shared" si="25"/>
        <v>-5.5119999960879795E-3</v>
      </c>
      <c r="O140" s="1">
        <f t="shared" ca="1" si="21"/>
        <v>-6.3756772623696847E-3</v>
      </c>
      <c r="Q140" s="65">
        <f t="shared" si="22"/>
        <v>42499.223100000003</v>
      </c>
    </row>
    <row r="141" spans="1:17" x14ac:dyDescent="0.2">
      <c r="A141" s="34" t="s">
        <v>64</v>
      </c>
      <c r="B141" s="35" t="s">
        <v>46</v>
      </c>
      <c r="C141" s="36">
        <v>57518.443500000001</v>
      </c>
      <c r="D141" s="36">
        <v>1.1000000000000001E-3</v>
      </c>
      <c r="E141" s="1">
        <f t="shared" si="19"/>
        <v>8200.4872183204116</v>
      </c>
      <c r="F141" s="1">
        <f t="shared" si="20"/>
        <v>8200.5</v>
      </c>
      <c r="G141" s="1">
        <f t="shared" si="24"/>
        <v>-6.1439999990398064E-3</v>
      </c>
      <c r="K141" s="1">
        <f t="shared" si="25"/>
        <v>-6.1439999990398064E-3</v>
      </c>
      <c r="O141" s="1">
        <f t="shared" ca="1" si="21"/>
        <v>-6.3763217344955988E-3</v>
      </c>
      <c r="Q141" s="65">
        <f t="shared" si="22"/>
        <v>42499.943500000001</v>
      </c>
    </row>
    <row r="142" spans="1:17" x14ac:dyDescent="0.2">
      <c r="A142" s="34" t="s">
        <v>67</v>
      </c>
      <c r="B142" s="35" t="s">
        <v>46</v>
      </c>
      <c r="C142" s="36">
        <v>57564.349649999996</v>
      </c>
      <c r="D142" s="36">
        <v>1.4999999999999999E-4</v>
      </c>
      <c r="E142" s="1">
        <f t="shared" si="19"/>
        <v>8295.9881461571676</v>
      </c>
      <c r="F142" s="1">
        <f t="shared" si="20"/>
        <v>8296</v>
      </c>
      <c r="G142" s="1">
        <f t="shared" si="24"/>
        <v>-5.6980000008479692E-3</v>
      </c>
      <c r="K142" s="1">
        <f t="shared" si="25"/>
        <v>-5.6980000008479692E-3</v>
      </c>
      <c r="O142" s="1">
        <f t="shared" ca="1" si="21"/>
        <v>-6.4173531265120601E-3</v>
      </c>
      <c r="Q142" s="65">
        <f t="shared" si="22"/>
        <v>42545.849649999996</v>
      </c>
    </row>
    <row r="143" spans="1:17" x14ac:dyDescent="0.2">
      <c r="A143" s="50" t="s">
        <v>71</v>
      </c>
      <c r="B143" s="51" t="s">
        <v>46</v>
      </c>
      <c r="C143" s="52">
        <v>57877.756800000003</v>
      </c>
      <c r="D143" s="52">
        <v>2.0000000000000001E-4</v>
      </c>
      <c r="E143" s="1">
        <f t="shared" si="19"/>
        <v>8947.9851795759478</v>
      </c>
      <c r="F143" s="1">
        <f t="shared" si="20"/>
        <v>8948</v>
      </c>
      <c r="G143" s="1">
        <f t="shared" si="24"/>
        <v>-7.1239999961107969E-3</v>
      </c>
      <c r="K143" s="1">
        <f t="shared" si="25"/>
        <v>-7.1239999961107969E-3</v>
      </c>
      <c r="O143" s="1">
        <f t="shared" ca="1" si="21"/>
        <v>-6.697483677242249E-3</v>
      </c>
      <c r="Q143" s="65">
        <f t="shared" si="22"/>
        <v>42859.256800000003</v>
      </c>
    </row>
    <row r="144" spans="1:17" x14ac:dyDescent="0.2">
      <c r="A144" s="50" t="s">
        <v>70</v>
      </c>
      <c r="B144" s="51" t="s">
        <v>45</v>
      </c>
      <c r="C144" s="52">
        <v>58226.498780000002</v>
      </c>
      <c r="D144" s="52">
        <v>1.3999999999999999E-4</v>
      </c>
      <c r="E144" s="1">
        <f t="shared" si="19"/>
        <v>9673.4910794527877</v>
      </c>
      <c r="F144" s="1">
        <f t="shared" si="20"/>
        <v>9673.5</v>
      </c>
      <c r="G144" s="1">
        <f t="shared" si="24"/>
        <v>-4.2879999964497983E-3</v>
      </c>
      <c r="K144" s="1">
        <f t="shared" si="25"/>
        <v>-4.2879999964497983E-3</v>
      </c>
      <c r="O144" s="1">
        <f t="shared" ca="1" si="21"/>
        <v>-7.009193362142176E-3</v>
      </c>
      <c r="Q144" s="65">
        <f t="shared" si="22"/>
        <v>43207.998780000002</v>
      </c>
    </row>
    <row r="145" spans="1:17" x14ac:dyDescent="0.2">
      <c r="A145" s="45" t="s">
        <v>68</v>
      </c>
      <c r="B145" s="46" t="s">
        <v>45</v>
      </c>
      <c r="C145" s="45">
        <v>58237.074599999934</v>
      </c>
      <c r="D145" s="45" t="s">
        <v>18</v>
      </c>
      <c r="E145" s="1">
        <f t="shared" si="19"/>
        <v>9695.4925024130716</v>
      </c>
      <c r="F145" s="1">
        <f t="shared" si="20"/>
        <v>9695.5</v>
      </c>
      <c r="G145" s="1">
        <f t="shared" si="24"/>
        <v>-3.6040000632056035E-3</v>
      </c>
      <c r="K145" s="1">
        <f t="shared" si="25"/>
        <v>-3.6040000632056035E-3</v>
      </c>
      <c r="O145" s="1">
        <f t="shared" ca="1" si="21"/>
        <v>-7.0186456199889001E-3</v>
      </c>
      <c r="Q145" s="65">
        <f t="shared" si="22"/>
        <v>43218.574599999934</v>
      </c>
    </row>
    <row r="146" spans="1:17" x14ac:dyDescent="0.2">
      <c r="A146" s="45" t="s">
        <v>68</v>
      </c>
      <c r="B146" s="46" t="s">
        <v>45</v>
      </c>
      <c r="C146" s="45">
        <v>58237.075100000016</v>
      </c>
      <c r="D146" s="45" t="s">
        <v>18</v>
      </c>
      <c r="E146" s="1">
        <f t="shared" si="19"/>
        <v>9695.4935425889907</v>
      </c>
      <c r="F146" s="1">
        <f t="shared" si="20"/>
        <v>9695.5</v>
      </c>
      <c r="G146" s="1">
        <f t="shared" si="24"/>
        <v>-3.1039999812492169E-3</v>
      </c>
      <c r="K146" s="1">
        <f t="shared" si="25"/>
        <v>-3.1039999812492169E-3</v>
      </c>
      <c r="O146" s="1">
        <f t="shared" ca="1" si="21"/>
        <v>-7.0186456199889001E-3</v>
      </c>
      <c r="Q146" s="65">
        <f t="shared" si="22"/>
        <v>43218.575100000016</v>
      </c>
    </row>
    <row r="147" spans="1:17" x14ac:dyDescent="0.2">
      <c r="A147" s="45" t="s">
        <v>68</v>
      </c>
      <c r="B147" s="46" t="s">
        <v>45</v>
      </c>
      <c r="C147" s="45">
        <v>58237.076799999923</v>
      </c>
      <c r="D147" s="45" t="s">
        <v>18</v>
      </c>
      <c r="E147" s="1">
        <f t="shared" si="19"/>
        <v>9695.4970791863398</v>
      </c>
      <c r="F147" s="1">
        <f t="shared" si="20"/>
        <v>9695.5</v>
      </c>
      <c r="G147" s="1">
        <f t="shared" si="24"/>
        <v>-1.4040000751265325E-3</v>
      </c>
      <c r="K147" s="1">
        <f t="shared" si="25"/>
        <v>-1.4040000751265325E-3</v>
      </c>
      <c r="O147" s="1">
        <f t="shared" ca="1" si="21"/>
        <v>-7.0186456199889001E-3</v>
      </c>
      <c r="Q147" s="65">
        <f t="shared" si="22"/>
        <v>43218.576799999923</v>
      </c>
    </row>
    <row r="148" spans="1:17" x14ac:dyDescent="0.2">
      <c r="A148" s="45" t="s">
        <v>69</v>
      </c>
      <c r="B148" s="46" t="s">
        <v>46</v>
      </c>
      <c r="C148" s="45">
        <v>58251.734100000001</v>
      </c>
      <c r="D148" s="45">
        <v>2.0000000000000001E-4</v>
      </c>
      <c r="E148" s="1">
        <f t="shared" si="19"/>
        <v>9725.9894151715907</v>
      </c>
      <c r="F148" s="1">
        <f t="shared" si="20"/>
        <v>9726</v>
      </c>
      <c r="G148" s="1">
        <f t="shared" si="24"/>
        <v>-5.0879999980679713E-3</v>
      </c>
      <c r="K148" s="1">
        <f t="shared" si="25"/>
        <v>-5.0879999980679713E-3</v>
      </c>
      <c r="O148" s="1">
        <f t="shared" ca="1" si="21"/>
        <v>-7.0317498865491313E-3</v>
      </c>
      <c r="Q148" s="65">
        <f t="shared" si="22"/>
        <v>43233.234100000001</v>
      </c>
    </row>
    <row r="149" spans="1:17" x14ac:dyDescent="0.2">
      <c r="A149" s="50" t="s">
        <v>72</v>
      </c>
      <c r="B149" s="51" t="s">
        <v>46</v>
      </c>
      <c r="C149" s="52">
        <v>58661.756600000001</v>
      </c>
      <c r="D149" s="52">
        <v>4.0000000000000002E-4</v>
      </c>
      <c r="E149" s="1">
        <f t="shared" si="19"/>
        <v>10578.980336517659</v>
      </c>
      <c r="F149" s="1">
        <f t="shared" ref="F149:F180" si="26">ROUND(2*E149,0)/2</f>
        <v>10579</v>
      </c>
      <c r="G149" s="1">
        <f t="shared" si="24"/>
        <v>-9.4519999984186143E-3</v>
      </c>
      <c r="K149" s="1">
        <f t="shared" si="25"/>
        <v>-9.4519999984186143E-3</v>
      </c>
      <c r="O149" s="1">
        <f t="shared" ca="1" si="21"/>
        <v>-7.3982397021516641E-3</v>
      </c>
      <c r="Q149" s="65">
        <f t="shared" si="22"/>
        <v>43643.256600000001</v>
      </c>
    </row>
    <row r="150" spans="1:17" x14ac:dyDescent="0.2">
      <c r="A150" s="50" t="s">
        <v>183</v>
      </c>
      <c r="B150" s="51" t="s">
        <v>46</v>
      </c>
      <c r="C150" s="52">
        <v>59036.704299999998</v>
      </c>
      <c r="D150" s="52">
        <v>8.9999999999999998E-4</v>
      </c>
      <c r="E150" s="1">
        <f t="shared" si="19"/>
        <v>11359.003345205201</v>
      </c>
      <c r="F150" s="1">
        <f t="shared" si="26"/>
        <v>11359</v>
      </c>
      <c r="G150" s="1">
        <f t="shared" si="24"/>
        <v>1.6079999986686744E-3</v>
      </c>
      <c r="K150" s="1">
        <f t="shared" si="25"/>
        <v>1.6079999986686744E-3</v>
      </c>
      <c r="O150" s="1">
        <f t="shared" ca="1" si="21"/>
        <v>-7.7333652076264307E-3</v>
      </c>
      <c r="Q150" s="65">
        <f t="shared" si="22"/>
        <v>44018.204299999998</v>
      </c>
    </row>
    <row r="151" spans="1:17" x14ac:dyDescent="0.2">
      <c r="A151" s="66" t="s">
        <v>184</v>
      </c>
      <c r="B151" s="67" t="s">
        <v>45</v>
      </c>
      <c r="C151" s="70">
        <v>59396.495000000003</v>
      </c>
      <c r="D151" s="71">
        <v>6.0000000000000001E-3</v>
      </c>
      <c r="E151" s="1">
        <f t="shared" si="19"/>
        <v>12107.494466265027</v>
      </c>
      <c r="F151" s="1">
        <f t="shared" si="26"/>
        <v>12107.5</v>
      </c>
      <c r="G151" s="1">
        <f t="shared" si="24"/>
        <v>-2.6599999982863665E-3</v>
      </c>
      <c r="K151" s="1">
        <f t="shared" si="25"/>
        <v>-2.6599999982863665E-3</v>
      </c>
      <c r="O151" s="1">
        <f t="shared" ca="1" si="21"/>
        <v>-8.054956798457023E-3</v>
      </c>
      <c r="Q151" s="65">
        <f t="shared" si="22"/>
        <v>44377.995000000003</v>
      </c>
    </row>
    <row r="152" spans="1:17" x14ac:dyDescent="0.2">
      <c r="A152" s="66" t="s">
        <v>184</v>
      </c>
      <c r="B152" s="67" t="s">
        <v>45</v>
      </c>
      <c r="C152" s="70">
        <v>59699.569000000003</v>
      </c>
      <c r="D152" s="71">
        <v>2E-3</v>
      </c>
      <c r="E152" s="1">
        <f t="shared" si="19"/>
        <v>12737.994915620951</v>
      </c>
      <c r="F152" s="1">
        <f t="shared" si="26"/>
        <v>12738</v>
      </c>
      <c r="G152" s="1">
        <f t="shared" si="24"/>
        <v>-2.4439999979222193E-3</v>
      </c>
      <c r="K152" s="1">
        <f t="shared" si="25"/>
        <v>-2.4439999979222193E-3</v>
      </c>
      <c r="O152" s="1">
        <f t="shared" ca="1" si="21"/>
        <v>-8.3258499153824606E-3</v>
      </c>
      <c r="Q152" s="65">
        <f t="shared" si="22"/>
        <v>44681.069000000003</v>
      </c>
    </row>
    <row r="153" spans="1:17" x14ac:dyDescent="0.2">
      <c r="A153" s="68" t="s">
        <v>185</v>
      </c>
      <c r="B153" s="69" t="s">
        <v>46</v>
      </c>
      <c r="C153" s="72">
        <v>59726.967000000179</v>
      </c>
      <c r="D153" s="26"/>
      <c r="E153" s="1">
        <f t="shared" si="19"/>
        <v>12794.992385913896</v>
      </c>
      <c r="F153" s="1">
        <f t="shared" si="26"/>
        <v>12795</v>
      </c>
      <c r="G153" s="1">
        <f t="shared" si="24"/>
        <v>-3.6599998202291317E-3</v>
      </c>
      <c r="K153" s="1">
        <f t="shared" si="25"/>
        <v>-3.6599998202291317E-3</v>
      </c>
      <c r="O153" s="1">
        <f t="shared" ca="1" si="21"/>
        <v>-8.3503398561671528E-3</v>
      </c>
      <c r="Q153" s="65">
        <f t="shared" si="22"/>
        <v>44708.467000000179</v>
      </c>
    </row>
    <row r="154" spans="1:17" x14ac:dyDescent="0.2">
      <c r="A154" s="85" t="s">
        <v>193</v>
      </c>
      <c r="B154" s="86" t="s">
        <v>45</v>
      </c>
      <c r="C154" s="72">
        <v>60442.473999999929</v>
      </c>
      <c r="D154" s="85">
        <v>2E-3</v>
      </c>
      <c r="E154" s="1">
        <f t="shared" ref="E154" si="27">+(C154-C$7)/C$8</f>
        <v>14283.498443896935</v>
      </c>
      <c r="F154" s="1">
        <f t="shared" si="26"/>
        <v>14283.5</v>
      </c>
      <c r="G154" s="1">
        <f t="shared" ref="G154" si="28">+C154-(C$7+F154*C$8)</f>
        <v>-7.4800007132580504E-4</v>
      </c>
      <c r="K154" s="1">
        <f t="shared" ref="K154" si="29">+G154</f>
        <v>-7.4800007132580504E-4</v>
      </c>
      <c r="O154" s="1">
        <f t="shared" ref="O154" ca="1" si="30">+C$11+C$12*$F154</f>
        <v>-8.989871029114832E-3</v>
      </c>
      <c r="Q154" s="65">
        <f t="shared" ref="Q154" si="31">+C154-15018.5</f>
        <v>45423.973999999929</v>
      </c>
    </row>
  </sheetData>
  <sheetProtection selectLockedCells="1" selectUnlockedCells="1"/>
  <sortState xmlns:xlrd2="http://schemas.microsoft.com/office/spreadsheetml/2017/richdata2" ref="A21:W153">
    <sortCondition ref="C21:C15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workbookViewId="0">
      <selection activeCell="A23" sqref="A23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3" t="s">
        <v>73</v>
      </c>
      <c r="I1" s="54" t="s">
        <v>74</v>
      </c>
      <c r="J1" s="55" t="s">
        <v>37</v>
      </c>
    </row>
    <row r="2" spans="1:16" x14ac:dyDescent="0.2">
      <c r="I2" s="56" t="s">
        <v>75</v>
      </c>
      <c r="J2" s="57" t="s">
        <v>36</v>
      </c>
    </row>
    <row r="3" spans="1:16" x14ac:dyDescent="0.2">
      <c r="A3" s="58" t="s">
        <v>76</v>
      </c>
      <c r="I3" s="56" t="s">
        <v>77</v>
      </c>
      <c r="J3" s="57" t="s">
        <v>34</v>
      </c>
    </row>
    <row r="4" spans="1:16" x14ac:dyDescent="0.2">
      <c r="I4" s="56" t="s">
        <v>78</v>
      </c>
      <c r="J4" s="57" t="s">
        <v>34</v>
      </c>
    </row>
    <row r="5" spans="1:16" x14ac:dyDescent="0.2">
      <c r="I5" s="59" t="s">
        <v>61</v>
      </c>
      <c r="J5" s="60" t="s">
        <v>35</v>
      </c>
    </row>
    <row r="11" spans="1:16" ht="12.75" customHeight="1" x14ac:dyDescent="0.2">
      <c r="A11" s="26" t="str">
        <f t="shared" ref="A11:A37" si="0">P11</f>
        <v>IBVS 5300 </v>
      </c>
      <c r="B11" s="16" t="str">
        <f t="shared" ref="B11:B37" si="1">IF(H11=INT(H11),"I","II")</f>
        <v>II</v>
      </c>
      <c r="C11" s="26">
        <f t="shared" ref="C11:C37" si="2">1*G11</f>
        <v>52405.368900000001</v>
      </c>
      <c r="D11" t="str">
        <f t="shared" ref="D11:D37" si="3">VLOOKUP(F11,I$1:J$5,2,FALSE)</f>
        <v>vis</v>
      </c>
      <c r="E11">
        <f>VLOOKUP(C11,Active!C$21:E$972,3,FALSE)</f>
        <v>-2436.505175914519</v>
      </c>
      <c r="F11" s="16" t="s">
        <v>61</v>
      </c>
      <c r="G11" t="str">
        <f t="shared" ref="G11:G37" si="4">MID(I11,3,LEN(I11)-3)</f>
        <v>52405.3689</v>
      </c>
      <c r="H11" s="26">
        <f t="shared" ref="H11:H37" si="5">1*K11</f>
        <v>-197.5</v>
      </c>
      <c r="I11" s="61" t="s">
        <v>79</v>
      </c>
      <c r="J11" s="62" t="s">
        <v>80</v>
      </c>
      <c r="K11" s="61">
        <v>-197.5</v>
      </c>
      <c r="L11" s="61" t="s">
        <v>81</v>
      </c>
      <c r="M11" s="62" t="s">
        <v>82</v>
      </c>
      <c r="N11" s="62" t="s">
        <v>83</v>
      </c>
      <c r="O11" s="63" t="s">
        <v>84</v>
      </c>
      <c r="P11" s="64" t="s">
        <v>85</v>
      </c>
    </row>
    <row r="12" spans="1:16" ht="12.75" customHeight="1" x14ac:dyDescent="0.2">
      <c r="A12" s="26" t="str">
        <f t="shared" si="0"/>
        <v>IBVS 5300 </v>
      </c>
      <c r="B12" s="16" t="str">
        <f t="shared" si="1"/>
        <v>I</v>
      </c>
      <c r="C12" s="26">
        <f t="shared" si="2"/>
        <v>52424.3554</v>
      </c>
      <c r="D12" t="str">
        <f t="shared" si="3"/>
        <v>vis</v>
      </c>
      <c r="E12">
        <f>VLOOKUP(C12,Active!C$21:E$972,3,FALSE)</f>
        <v>-2397.0065822321321</v>
      </c>
      <c r="F12" s="16" t="s">
        <v>61</v>
      </c>
      <c r="G12" t="str">
        <f t="shared" si="4"/>
        <v>52424.3554</v>
      </c>
      <c r="H12" s="26">
        <f t="shared" si="5"/>
        <v>-158</v>
      </c>
      <c r="I12" s="61" t="s">
        <v>86</v>
      </c>
      <c r="J12" s="62" t="s">
        <v>87</v>
      </c>
      <c r="K12" s="61">
        <v>-158</v>
      </c>
      <c r="L12" s="61" t="s">
        <v>88</v>
      </c>
      <c r="M12" s="62" t="s">
        <v>82</v>
      </c>
      <c r="N12" s="62" t="s">
        <v>83</v>
      </c>
      <c r="O12" s="63" t="s">
        <v>89</v>
      </c>
      <c r="P12" s="64" t="s">
        <v>85</v>
      </c>
    </row>
    <row r="13" spans="1:16" ht="12.75" customHeight="1" x14ac:dyDescent="0.2">
      <c r="A13" s="26" t="str">
        <f t="shared" si="0"/>
        <v>IBVS 5300 </v>
      </c>
      <c r="B13" s="16" t="str">
        <f t="shared" si="1"/>
        <v>I</v>
      </c>
      <c r="C13" s="26">
        <f t="shared" si="2"/>
        <v>52450.314899999998</v>
      </c>
      <c r="D13" t="str">
        <f t="shared" si="3"/>
        <v>vis</v>
      </c>
      <c r="E13">
        <f>VLOOKUP(C13,Active!C$21:E$972,3,FALSE)</f>
        <v>-2343.001697566825</v>
      </c>
      <c r="F13" s="16" t="s">
        <v>61</v>
      </c>
      <c r="G13" t="str">
        <f t="shared" si="4"/>
        <v>52450.3149</v>
      </c>
      <c r="H13" s="26">
        <f t="shared" si="5"/>
        <v>-104</v>
      </c>
      <c r="I13" s="61" t="s">
        <v>90</v>
      </c>
      <c r="J13" s="62" t="s">
        <v>91</v>
      </c>
      <c r="K13" s="61">
        <v>-104</v>
      </c>
      <c r="L13" s="61" t="s">
        <v>92</v>
      </c>
      <c r="M13" s="62" t="s">
        <v>82</v>
      </c>
      <c r="N13" s="62" t="s">
        <v>83</v>
      </c>
      <c r="O13" s="63" t="s">
        <v>89</v>
      </c>
      <c r="P13" s="64" t="s">
        <v>85</v>
      </c>
    </row>
    <row r="14" spans="1:16" ht="12.75" customHeight="1" x14ac:dyDescent="0.2">
      <c r="A14" s="26" t="str">
        <f t="shared" si="0"/>
        <v>IBVS 5300 </v>
      </c>
      <c r="B14" s="16" t="str">
        <f t="shared" si="1"/>
        <v>I</v>
      </c>
      <c r="C14" s="26">
        <f t="shared" si="2"/>
        <v>52461.366699999999</v>
      </c>
      <c r="D14" t="str">
        <f t="shared" si="3"/>
        <v>vis</v>
      </c>
      <c r="E14">
        <f>VLOOKUP(C14,Active!C$21:E$972,3,FALSE)</f>
        <v>-2320.0100689012434</v>
      </c>
      <c r="F14" s="16" t="s">
        <v>61</v>
      </c>
      <c r="G14" t="str">
        <f t="shared" si="4"/>
        <v>52461.3667</v>
      </c>
      <c r="H14" s="26">
        <f t="shared" si="5"/>
        <v>-81</v>
      </c>
      <c r="I14" s="61" t="s">
        <v>93</v>
      </c>
      <c r="J14" s="62" t="s">
        <v>94</v>
      </c>
      <c r="K14" s="61">
        <v>-81</v>
      </c>
      <c r="L14" s="61" t="s">
        <v>95</v>
      </c>
      <c r="M14" s="62" t="s">
        <v>82</v>
      </c>
      <c r="N14" s="62" t="s">
        <v>83</v>
      </c>
      <c r="O14" s="63" t="s">
        <v>96</v>
      </c>
      <c r="P14" s="64" t="s">
        <v>85</v>
      </c>
    </row>
    <row r="15" spans="1:16" ht="12.75" customHeight="1" x14ac:dyDescent="0.2">
      <c r="A15" s="26" t="str">
        <f t="shared" si="0"/>
        <v>IBVS 5300 </v>
      </c>
      <c r="B15" s="16" t="str">
        <f t="shared" si="1"/>
        <v>I</v>
      </c>
      <c r="C15" s="26">
        <f t="shared" si="2"/>
        <v>52462.33</v>
      </c>
      <c r="D15" t="str">
        <f t="shared" si="3"/>
        <v>vis</v>
      </c>
      <c r="E15">
        <f>VLOOKUP(C15,Active!C$21:E$972,3,FALSE)</f>
        <v>-2318.0060663049585</v>
      </c>
      <c r="F15" s="16" t="s">
        <v>61</v>
      </c>
      <c r="G15" t="str">
        <f t="shared" si="4"/>
        <v>52462.3300</v>
      </c>
      <c r="H15" s="26">
        <f t="shared" si="5"/>
        <v>-79</v>
      </c>
      <c r="I15" s="61" t="s">
        <v>97</v>
      </c>
      <c r="J15" s="62" t="s">
        <v>98</v>
      </c>
      <c r="K15" s="61">
        <v>-79</v>
      </c>
      <c r="L15" s="61" t="s">
        <v>99</v>
      </c>
      <c r="M15" s="62" t="s">
        <v>82</v>
      </c>
      <c r="N15" s="62" t="s">
        <v>83</v>
      </c>
      <c r="O15" s="63" t="s">
        <v>100</v>
      </c>
      <c r="P15" s="64" t="s">
        <v>85</v>
      </c>
    </row>
    <row r="16" spans="1:16" ht="12.75" customHeight="1" x14ac:dyDescent="0.2">
      <c r="A16" s="26" t="str">
        <f t="shared" si="0"/>
        <v>IBVS 5592 </v>
      </c>
      <c r="B16" s="16" t="str">
        <f t="shared" si="1"/>
        <v>II</v>
      </c>
      <c r="C16" s="26">
        <f t="shared" si="2"/>
        <v>53130.244599999998</v>
      </c>
      <c r="D16" t="str">
        <f t="shared" si="3"/>
        <v>vis</v>
      </c>
      <c r="E16">
        <f>VLOOKUP(C16,Active!C$21:E$972,3,FALSE)</f>
        <v>-928.50892886862459</v>
      </c>
      <c r="F16" s="16" t="s">
        <v>61</v>
      </c>
      <c r="G16" t="str">
        <f t="shared" si="4"/>
        <v>53130.2446</v>
      </c>
      <c r="H16" s="26">
        <f t="shared" si="5"/>
        <v>1310.5</v>
      </c>
      <c r="I16" s="61" t="s">
        <v>101</v>
      </c>
      <c r="J16" s="62" t="s">
        <v>102</v>
      </c>
      <c r="K16" s="61">
        <v>1310.5</v>
      </c>
      <c r="L16" s="61" t="s">
        <v>103</v>
      </c>
      <c r="M16" s="62" t="s">
        <v>82</v>
      </c>
      <c r="N16" s="62" t="s">
        <v>83</v>
      </c>
      <c r="O16" s="63" t="s">
        <v>104</v>
      </c>
      <c r="P16" s="64" t="s">
        <v>105</v>
      </c>
    </row>
    <row r="17" spans="1:16" ht="12.75" customHeight="1" x14ac:dyDescent="0.2">
      <c r="A17" s="26" t="str">
        <f t="shared" si="0"/>
        <v>IBVS 5677 </v>
      </c>
      <c r="B17" s="16" t="str">
        <f t="shared" si="1"/>
        <v>I</v>
      </c>
      <c r="C17" s="26">
        <f t="shared" si="2"/>
        <v>53458.795400000003</v>
      </c>
      <c r="D17" t="str">
        <f t="shared" si="3"/>
        <v>vis</v>
      </c>
      <c r="E17">
        <f>VLOOKUP(C17,Active!C$21:E$972,3,FALSE)</f>
        <v>-245.00778051458931</v>
      </c>
      <c r="F17" s="16" t="s">
        <v>61</v>
      </c>
      <c r="G17" t="str">
        <f t="shared" si="4"/>
        <v>53458.7954</v>
      </c>
      <c r="H17" s="26">
        <f t="shared" si="5"/>
        <v>1994</v>
      </c>
      <c r="I17" s="61" t="s">
        <v>106</v>
      </c>
      <c r="J17" s="62" t="s">
        <v>107</v>
      </c>
      <c r="K17" s="61">
        <v>1994</v>
      </c>
      <c r="L17" s="61" t="s">
        <v>88</v>
      </c>
      <c r="M17" s="62" t="s">
        <v>82</v>
      </c>
      <c r="N17" s="62" t="s">
        <v>83</v>
      </c>
      <c r="O17" s="63" t="s">
        <v>108</v>
      </c>
      <c r="P17" s="64" t="s">
        <v>109</v>
      </c>
    </row>
    <row r="18" spans="1:16" ht="12.75" customHeight="1" x14ac:dyDescent="0.2">
      <c r="A18" s="26" t="str">
        <f t="shared" si="0"/>
        <v>IBVS 5917 </v>
      </c>
      <c r="B18" s="16" t="str">
        <f t="shared" si="1"/>
        <v>I</v>
      </c>
      <c r="C18" s="26">
        <f t="shared" si="2"/>
        <v>54159.635999999999</v>
      </c>
      <c r="D18" t="str">
        <f t="shared" si="3"/>
        <v>vis</v>
      </c>
      <c r="E18">
        <f>VLOOKUP(C18,Active!C$21:E$972,3,FALSE)</f>
        <v>1212.9870102852558</v>
      </c>
      <c r="F18" s="16" t="s">
        <v>61</v>
      </c>
      <c r="G18" t="str">
        <f t="shared" si="4"/>
        <v>54159.636</v>
      </c>
      <c r="H18" s="26">
        <f t="shared" si="5"/>
        <v>3452</v>
      </c>
      <c r="I18" s="61" t="s">
        <v>110</v>
      </c>
      <c r="J18" s="62" t="s">
        <v>111</v>
      </c>
      <c r="K18" s="61">
        <v>3452</v>
      </c>
      <c r="L18" s="61" t="s">
        <v>112</v>
      </c>
      <c r="M18" s="62" t="s">
        <v>113</v>
      </c>
      <c r="N18" s="62" t="s">
        <v>114</v>
      </c>
      <c r="O18" s="63" t="s">
        <v>115</v>
      </c>
      <c r="P18" s="64" t="s">
        <v>116</v>
      </c>
    </row>
    <row r="19" spans="1:16" ht="12.75" customHeight="1" x14ac:dyDescent="0.2">
      <c r="A19" s="26" t="str">
        <f t="shared" si="0"/>
        <v>IBVS 5938 </v>
      </c>
      <c r="B19" s="16" t="str">
        <f t="shared" si="1"/>
        <v>I</v>
      </c>
      <c r="C19" s="26">
        <f t="shared" si="2"/>
        <v>54926.821000000004</v>
      </c>
      <c r="D19" t="str">
        <f t="shared" si="3"/>
        <v>vis</v>
      </c>
      <c r="E19">
        <f>VLOOKUP(C19,Active!C$21:E$972,3,FALSE)</f>
        <v>2809.0014728888673</v>
      </c>
      <c r="F19" s="16" t="s">
        <v>61</v>
      </c>
      <c r="G19" t="str">
        <f t="shared" si="4"/>
        <v>54926.821</v>
      </c>
      <c r="H19" s="26">
        <f t="shared" si="5"/>
        <v>5048</v>
      </c>
      <c r="I19" s="61" t="s">
        <v>117</v>
      </c>
      <c r="J19" s="62" t="s">
        <v>118</v>
      </c>
      <c r="K19" s="61">
        <v>5048</v>
      </c>
      <c r="L19" s="61" t="s">
        <v>119</v>
      </c>
      <c r="M19" s="62" t="s">
        <v>113</v>
      </c>
      <c r="N19" s="62" t="s">
        <v>61</v>
      </c>
      <c r="O19" s="63" t="s">
        <v>108</v>
      </c>
      <c r="P19" s="64" t="s">
        <v>120</v>
      </c>
    </row>
    <row r="20" spans="1:16" ht="12.75" customHeight="1" x14ac:dyDescent="0.2">
      <c r="A20" s="26" t="str">
        <f t="shared" si="0"/>
        <v>OEJV 0116 </v>
      </c>
      <c r="B20" s="16" t="str">
        <f t="shared" si="1"/>
        <v>I</v>
      </c>
      <c r="C20" s="26">
        <f t="shared" si="2"/>
        <v>55000.358999999997</v>
      </c>
      <c r="D20" t="str">
        <f t="shared" si="3"/>
        <v>vis</v>
      </c>
      <c r="E20">
        <f>VLOOKUP(C20,Active!C$21:E$972,3,FALSE)</f>
        <v>2961.986361215585</v>
      </c>
      <c r="F20" s="16" t="s">
        <v>61</v>
      </c>
      <c r="G20" t="str">
        <f t="shared" si="4"/>
        <v>55000.359</v>
      </c>
      <c r="H20" s="26">
        <f t="shared" si="5"/>
        <v>5201</v>
      </c>
      <c r="I20" s="61" t="s">
        <v>121</v>
      </c>
      <c r="J20" s="62" t="s">
        <v>122</v>
      </c>
      <c r="K20" s="61">
        <v>5201</v>
      </c>
      <c r="L20" s="61" t="s">
        <v>112</v>
      </c>
      <c r="M20" s="62" t="s">
        <v>113</v>
      </c>
      <c r="N20" s="62" t="s">
        <v>123</v>
      </c>
      <c r="O20" s="63" t="s">
        <v>124</v>
      </c>
      <c r="P20" s="64" t="s">
        <v>125</v>
      </c>
    </row>
    <row r="21" spans="1:16" ht="12.75" customHeight="1" x14ac:dyDescent="0.2">
      <c r="A21" s="26" t="str">
        <f t="shared" si="0"/>
        <v>BAVM 238 </v>
      </c>
      <c r="B21" s="16" t="str">
        <f t="shared" si="1"/>
        <v>II</v>
      </c>
      <c r="C21" s="26">
        <f t="shared" si="2"/>
        <v>56782.510999999999</v>
      </c>
      <c r="D21" t="str">
        <f t="shared" si="3"/>
        <v>vis</v>
      </c>
      <c r="E21">
        <f>VLOOKUP(C21,Active!C$21:E$972,3,FALSE)</f>
        <v>6669.4889408514446</v>
      </c>
      <c r="F21" s="16" t="s">
        <v>61</v>
      </c>
      <c r="G21" t="str">
        <f t="shared" si="4"/>
        <v>56782.511</v>
      </c>
      <c r="H21" s="26">
        <f t="shared" si="5"/>
        <v>8908.5</v>
      </c>
      <c r="I21" s="61" t="s">
        <v>126</v>
      </c>
      <c r="J21" s="62" t="s">
        <v>127</v>
      </c>
      <c r="K21" s="61">
        <v>8908.5</v>
      </c>
      <c r="L21" s="61" t="s">
        <v>128</v>
      </c>
      <c r="M21" s="62" t="s">
        <v>113</v>
      </c>
      <c r="N21" s="62" t="s">
        <v>129</v>
      </c>
      <c r="O21" s="63" t="s">
        <v>130</v>
      </c>
      <c r="P21" s="64" t="s">
        <v>131</v>
      </c>
    </row>
    <row r="22" spans="1:16" ht="12.75" customHeight="1" x14ac:dyDescent="0.2">
      <c r="A22" s="26" t="str">
        <f t="shared" si="0"/>
        <v>OEJV 0172 </v>
      </c>
      <c r="B22" s="16" t="str">
        <f t="shared" si="1"/>
        <v>I</v>
      </c>
      <c r="C22" s="26">
        <f t="shared" si="2"/>
        <v>57033.669000000002</v>
      </c>
      <c r="D22" t="str">
        <f t="shared" si="3"/>
        <v>vis</v>
      </c>
      <c r="E22">
        <f>VLOOKUP(C22,Active!C$21:E$972,3,FALSE)</f>
        <v>7191.9858619312363</v>
      </c>
      <c r="F22" s="16" t="s">
        <v>61</v>
      </c>
      <c r="G22" t="str">
        <f t="shared" si="4"/>
        <v>57033.669</v>
      </c>
      <c r="H22" s="26">
        <f t="shared" si="5"/>
        <v>9431</v>
      </c>
      <c r="I22" s="61" t="s">
        <v>132</v>
      </c>
      <c r="J22" s="62" t="s">
        <v>133</v>
      </c>
      <c r="K22" s="61" t="s">
        <v>134</v>
      </c>
      <c r="L22" s="61" t="s">
        <v>135</v>
      </c>
      <c r="M22" s="62" t="s">
        <v>113</v>
      </c>
      <c r="N22" s="62" t="s">
        <v>123</v>
      </c>
      <c r="O22" s="63" t="s">
        <v>124</v>
      </c>
      <c r="P22" s="64" t="s">
        <v>136</v>
      </c>
    </row>
    <row r="23" spans="1:16" ht="12.75" customHeight="1" x14ac:dyDescent="0.2">
      <c r="A23" s="26" t="str">
        <f t="shared" si="0"/>
        <v> AAS 296,265ff </v>
      </c>
      <c r="B23" s="16" t="str">
        <f t="shared" si="1"/>
        <v>II</v>
      </c>
      <c r="C23" s="26">
        <f t="shared" si="2"/>
        <v>52725.5075</v>
      </c>
      <c r="D23" t="str">
        <f t="shared" si="3"/>
        <v>vis</v>
      </c>
      <c r="E23">
        <f>VLOOKUP(C23,Active!C$21:E$972,3,FALSE)</f>
        <v>-1770.5043604167358</v>
      </c>
      <c r="F23" s="16" t="s">
        <v>61</v>
      </c>
      <c r="G23" t="str">
        <f t="shared" si="4"/>
        <v>52725.5075</v>
      </c>
      <c r="H23" s="26">
        <f t="shared" si="5"/>
        <v>468.5</v>
      </c>
      <c r="I23" s="61" t="s">
        <v>137</v>
      </c>
      <c r="J23" s="62" t="s">
        <v>138</v>
      </c>
      <c r="K23" s="61">
        <v>468.5</v>
      </c>
      <c r="L23" s="61" t="s">
        <v>139</v>
      </c>
      <c r="M23" s="62" t="s">
        <v>82</v>
      </c>
      <c r="N23" s="62" t="s">
        <v>83</v>
      </c>
      <c r="O23" s="63" t="s">
        <v>140</v>
      </c>
      <c r="P23" s="63" t="s">
        <v>44</v>
      </c>
    </row>
    <row r="24" spans="1:16" ht="12.75" customHeight="1" x14ac:dyDescent="0.2">
      <c r="A24" s="26" t="str">
        <f t="shared" si="0"/>
        <v> AAS 296,265ff </v>
      </c>
      <c r="B24" s="16" t="str">
        <f t="shared" si="1"/>
        <v>II</v>
      </c>
      <c r="C24" s="26">
        <f t="shared" si="2"/>
        <v>52727.429400000001</v>
      </c>
      <c r="D24" t="str">
        <f t="shared" si="3"/>
        <v>vis</v>
      </c>
      <c r="E24">
        <f>VLOOKUP(C24,Active!C$21:E$972,3,FALSE)</f>
        <v>-1766.5061328762081</v>
      </c>
      <c r="F24" s="16" t="s">
        <v>61</v>
      </c>
      <c r="G24" t="str">
        <f t="shared" si="4"/>
        <v>52727.4294</v>
      </c>
      <c r="H24" s="26">
        <f t="shared" si="5"/>
        <v>472.5</v>
      </c>
      <c r="I24" s="61" t="s">
        <v>141</v>
      </c>
      <c r="J24" s="62" t="s">
        <v>142</v>
      </c>
      <c r="K24" s="61">
        <v>472.5</v>
      </c>
      <c r="L24" s="61" t="s">
        <v>143</v>
      </c>
      <c r="M24" s="62" t="s">
        <v>82</v>
      </c>
      <c r="N24" s="62" t="s">
        <v>83</v>
      </c>
      <c r="O24" s="63" t="s">
        <v>140</v>
      </c>
      <c r="P24" s="63" t="s">
        <v>44</v>
      </c>
    </row>
    <row r="25" spans="1:16" ht="12.75" customHeight="1" x14ac:dyDescent="0.2">
      <c r="A25" s="26" t="str">
        <f t="shared" si="0"/>
        <v> AAS 296,265ff </v>
      </c>
      <c r="B25" s="16" t="str">
        <f t="shared" si="1"/>
        <v>I</v>
      </c>
      <c r="C25" s="26">
        <f t="shared" si="2"/>
        <v>52732.476600000002</v>
      </c>
      <c r="D25" t="str">
        <f t="shared" si="3"/>
        <v>vis</v>
      </c>
      <c r="E25">
        <f>VLOOKUP(C25,Active!C$21:E$972,3,FALSE)</f>
        <v>-1756.0061828046421</v>
      </c>
      <c r="F25" s="16" t="s">
        <v>61</v>
      </c>
      <c r="G25" t="str">
        <f t="shared" si="4"/>
        <v>52732.4766</v>
      </c>
      <c r="H25" s="26">
        <f t="shared" si="5"/>
        <v>483</v>
      </c>
      <c r="I25" s="61" t="s">
        <v>144</v>
      </c>
      <c r="J25" s="62" t="s">
        <v>145</v>
      </c>
      <c r="K25" s="61">
        <v>483</v>
      </c>
      <c r="L25" s="61" t="s">
        <v>146</v>
      </c>
      <c r="M25" s="62" t="s">
        <v>82</v>
      </c>
      <c r="N25" s="62" t="s">
        <v>83</v>
      </c>
      <c r="O25" s="63" t="s">
        <v>140</v>
      </c>
      <c r="P25" s="63" t="s">
        <v>44</v>
      </c>
    </row>
    <row r="26" spans="1:16" ht="12.75" customHeight="1" x14ac:dyDescent="0.2">
      <c r="A26" s="26" t="str">
        <f t="shared" si="0"/>
        <v> AAS 296,265ff </v>
      </c>
      <c r="B26" s="16" t="str">
        <f t="shared" si="1"/>
        <v>II</v>
      </c>
      <c r="C26" s="26">
        <f t="shared" si="2"/>
        <v>52738.484299999996</v>
      </c>
      <c r="D26" t="str">
        <f t="shared" si="3"/>
        <v>vis</v>
      </c>
      <c r="E26">
        <f>VLOOKUP(C26,Active!C$21:E$972,3,FALSE)</f>
        <v>-1743.5080551209999</v>
      </c>
      <c r="F26" s="16" t="s">
        <v>61</v>
      </c>
      <c r="G26" t="str">
        <f t="shared" si="4"/>
        <v>52738.4843</v>
      </c>
      <c r="H26" s="26">
        <f t="shared" si="5"/>
        <v>495.5</v>
      </c>
      <c r="I26" s="61" t="s">
        <v>147</v>
      </c>
      <c r="J26" s="62" t="s">
        <v>148</v>
      </c>
      <c r="K26" s="61">
        <v>495.5</v>
      </c>
      <c r="L26" s="61" t="s">
        <v>149</v>
      </c>
      <c r="M26" s="62" t="s">
        <v>82</v>
      </c>
      <c r="N26" s="62" t="s">
        <v>83</v>
      </c>
      <c r="O26" s="63" t="s">
        <v>140</v>
      </c>
      <c r="P26" s="63" t="s">
        <v>44</v>
      </c>
    </row>
    <row r="27" spans="1:16" ht="12.75" customHeight="1" x14ac:dyDescent="0.2">
      <c r="A27" s="26" t="str">
        <f t="shared" si="0"/>
        <v> AAS 296,265ff </v>
      </c>
      <c r="B27" s="16" t="str">
        <f t="shared" si="1"/>
        <v>II</v>
      </c>
      <c r="C27" s="26">
        <f t="shared" si="2"/>
        <v>52739.446499999998</v>
      </c>
      <c r="D27" t="str">
        <f t="shared" si="3"/>
        <v>vis</v>
      </c>
      <c r="E27">
        <f>VLOOKUP(C27,Active!C$21:E$972,3,FALSE)</f>
        <v>-1741.5063409113634</v>
      </c>
      <c r="F27" s="16" t="s">
        <v>61</v>
      </c>
      <c r="G27" t="str">
        <f t="shared" si="4"/>
        <v>52739.4465</v>
      </c>
      <c r="H27" s="26">
        <f t="shared" si="5"/>
        <v>497.5</v>
      </c>
      <c r="I27" s="61" t="s">
        <v>150</v>
      </c>
      <c r="J27" s="62" t="s">
        <v>151</v>
      </c>
      <c r="K27" s="61">
        <v>497.5</v>
      </c>
      <c r="L27" s="61" t="s">
        <v>146</v>
      </c>
      <c r="M27" s="62" t="s">
        <v>82</v>
      </c>
      <c r="N27" s="62" t="s">
        <v>83</v>
      </c>
      <c r="O27" s="63" t="s">
        <v>140</v>
      </c>
      <c r="P27" s="63" t="s">
        <v>44</v>
      </c>
    </row>
    <row r="28" spans="1:16" ht="12.75" customHeight="1" x14ac:dyDescent="0.2">
      <c r="A28" s="26" t="str">
        <f t="shared" si="0"/>
        <v> AAS 296,265ff </v>
      </c>
      <c r="B28" s="16" t="str">
        <f t="shared" si="1"/>
        <v>II</v>
      </c>
      <c r="C28" s="26">
        <f t="shared" si="2"/>
        <v>52767.3272</v>
      </c>
      <c r="D28" t="str">
        <f t="shared" si="3"/>
        <v>vis</v>
      </c>
      <c r="E28">
        <f>VLOOKUP(C28,Active!C$21:E$972,3,FALSE)</f>
        <v>-1683.5046849515691</v>
      </c>
      <c r="F28" s="16" t="s">
        <v>61</v>
      </c>
      <c r="G28" t="str">
        <f t="shared" si="4"/>
        <v>52767.3272</v>
      </c>
      <c r="H28" s="26">
        <f t="shared" si="5"/>
        <v>555.5</v>
      </c>
      <c r="I28" s="61" t="s">
        <v>152</v>
      </c>
      <c r="J28" s="62" t="s">
        <v>153</v>
      </c>
      <c r="K28" s="61">
        <v>555.5</v>
      </c>
      <c r="L28" s="61" t="s">
        <v>154</v>
      </c>
      <c r="M28" s="62" t="s">
        <v>82</v>
      </c>
      <c r="N28" s="62" t="s">
        <v>83</v>
      </c>
      <c r="O28" s="63" t="s">
        <v>140</v>
      </c>
      <c r="P28" s="63" t="s">
        <v>44</v>
      </c>
    </row>
    <row r="29" spans="1:16" ht="12.75" customHeight="1" x14ac:dyDescent="0.2">
      <c r="A29" s="26" t="str">
        <f t="shared" si="0"/>
        <v> AAS 296,265ff </v>
      </c>
      <c r="B29" s="16" t="str">
        <f t="shared" si="1"/>
        <v>II</v>
      </c>
      <c r="C29" s="26">
        <f t="shared" si="2"/>
        <v>52793.284699999997</v>
      </c>
      <c r="D29" t="str">
        <f t="shared" si="3"/>
        <v>vis</v>
      </c>
      <c r="E29">
        <f>VLOOKUP(C29,Active!C$21:E$972,3,FALSE)</f>
        <v>-1629.5039609892551</v>
      </c>
      <c r="F29" s="16" t="s">
        <v>61</v>
      </c>
      <c r="G29" t="str">
        <f t="shared" si="4"/>
        <v>52793.2847</v>
      </c>
      <c r="H29" s="26">
        <f t="shared" si="5"/>
        <v>609.5</v>
      </c>
      <c r="I29" s="61" t="s">
        <v>155</v>
      </c>
      <c r="J29" s="62" t="s">
        <v>156</v>
      </c>
      <c r="K29" s="61">
        <v>609.5</v>
      </c>
      <c r="L29" s="61" t="s">
        <v>157</v>
      </c>
      <c r="M29" s="62" t="s">
        <v>82</v>
      </c>
      <c r="N29" s="62" t="s">
        <v>83</v>
      </c>
      <c r="O29" s="63" t="s">
        <v>140</v>
      </c>
      <c r="P29" s="63" t="s">
        <v>44</v>
      </c>
    </row>
    <row r="30" spans="1:16" ht="12.75" customHeight="1" x14ac:dyDescent="0.2">
      <c r="A30" s="26" t="str">
        <f t="shared" si="0"/>
        <v> AAS 296,265ff </v>
      </c>
      <c r="B30" s="16" t="str">
        <f t="shared" si="1"/>
        <v>I</v>
      </c>
      <c r="C30" s="26">
        <f t="shared" si="2"/>
        <v>52793.523099999999</v>
      </c>
      <c r="D30" t="str">
        <f t="shared" si="3"/>
        <v>vis</v>
      </c>
      <c r="E30">
        <f>VLOOKUP(C30,Active!C$21:E$972,3,FALSE)</f>
        <v>-1629.0080051925595</v>
      </c>
      <c r="F30" s="16" t="s">
        <v>61</v>
      </c>
      <c r="G30" t="str">
        <f t="shared" si="4"/>
        <v>52793.5231</v>
      </c>
      <c r="H30" s="26">
        <f t="shared" si="5"/>
        <v>610</v>
      </c>
      <c r="I30" s="61" t="s">
        <v>158</v>
      </c>
      <c r="J30" s="62" t="s">
        <v>159</v>
      </c>
      <c r="K30" s="61">
        <v>610</v>
      </c>
      <c r="L30" s="61" t="s">
        <v>160</v>
      </c>
      <c r="M30" s="62" t="s">
        <v>82</v>
      </c>
      <c r="N30" s="62" t="s">
        <v>83</v>
      </c>
      <c r="O30" s="63" t="s">
        <v>140</v>
      </c>
      <c r="P30" s="63" t="s">
        <v>44</v>
      </c>
    </row>
    <row r="31" spans="1:16" ht="12.75" customHeight="1" x14ac:dyDescent="0.2">
      <c r="A31" s="26" t="str">
        <f t="shared" si="0"/>
        <v> AAS 296,265ff </v>
      </c>
      <c r="B31" s="16" t="str">
        <f t="shared" si="1"/>
        <v>I</v>
      </c>
      <c r="C31" s="26">
        <f t="shared" si="2"/>
        <v>52795.445599999999</v>
      </c>
      <c r="D31" t="str">
        <f t="shared" si="3"/>
        <v>vis</v>
      </c>
      <c r="E31">
        <f>VLOOKUP(C31,Active!C$21:E$972,3,FALSE)</f>
        <v>-1625.0085294411354</v>
      </c>
      <c r="F31" s="16" t="s">
        <v>61</v>
      </c>
      <c r="G31" t="str">
        <f t="shared" si="4"/>
        <v>52795.4456</v>
      </c>
      <c r="H31" s="26">
        <f t="shared" si="5"/>
        <v>614</v>
      </c>
      <c r="I31" s="61" t="s">
        <v>161</v>
      </c>
      <c r="J31" s="62" t="s">
        <v>162</v>
      </c>
      <c r="K31" s="61">
        <v>614</v>
      </c>
      <c r="L31" s="61" t="s">
        <v>103</v>
      </c>
      <c r="M31" s="62" t="s">
        <v>82</v>
      </c>
      <c r="N31" s="62" t="s">
        <v>83</v>
      </c>
      <c r="O31" s="63" t="s">
        <v>140</v>
      </c>
      <c r="P31" s="63" t="s">
        <v>44</v>
      </c>
    </row>
    <row r="32" spans="1:16" ht="12.75" customHeight="1" x14ac:dyDescent="0.2">
      <c r="A32" s="26" t="str">
        <f t="shared" si="0"/>
        <v>VSB 46 </v>
      </c>
      <c r="B32" s="16" t="str">
        <f t="shared" si="1"/>
        <v>II</v>
      </c>
      <c r="C32" s="26">
        <f t="shared" si="2"/>
        <v>54136.323900000003</v>
      </c>
      <c r="D32" t="str">
        <f t="shared" si="3"/>
        <v>vis</v>
      </c>
      <c r="E32">
        <f>VLOOKUP(C32,Active!C$21:E$972,3,FALSE)</f>
        <v>1164.489648170962</v>
      </c>
      <c r="F32" s="16" t="s">
        <v>61</v>
      </c>
      <c r="G32" t="str">
        <f t="shared" si="4"/>
        <v>54136.3239</v>
      </c>
      <c r="H32" s="26">
        <f t="shared" si="5"/>
        <v>3403.5</v>
      </c>
      <c r="I32" s="61" t="s">
        <v>163</v>
      </c>
      <c r="J32" s="62" t="s">
        <v>164</v>
      </c>
      <c r="K32" s="61">
        <v>3403.5</v>
      </c>
      <c r="L32" s="61" t="s">
        <v>165</v>
      </c>
      <c r="M32" s="62" t="s">
        <v>113</v>
      </c>
      <c r="N32" s="62" t="s">
        <v>62</v>
      </c>
      <c r="O32" s="63" t="s">
        <v>166</v>
      </c>
      <c r="P32" s="64" t="s">
        <v>52</v>
      </c>
    </row>
    <row r="33" spans="1:16" ht="12.75" customHeight="1" x14ac:dyDescent="0.2">
      <c r="A33" s="26" t="str">
        <f t="shared" si="0"/>
        <v>VSB 46 </v>
      </c>
      <c r="B33" s="16" t="str">
        <f t="shared" si="1"/>
        <v>I</v>
      </c>
      <c r="C33" s="26">
        <f t="shared" si="2"/>
        <v>54223.090100000001</v>
      </c>
      <c r="D33" t="str">
        <f t="shared" si="3"/>
        <v>vis</v>
      </c>
      <c r="E33">
        <f>VLOOKUP(C33,Active!C$21:E$972,3,FALSE)</f>
        <v>1344.9938421595748</v>
      </c>
      <c r="F33" s="16" t="s">
        <v>61</v>
      </c>
      <c r="G33" t="str">
        <f t="shared" si="4"/>
        <v>54223.0901</v>
      </c>
      <c r="H33" s="26">
        <f t="shared" si="5"/>
        <v>3584</v>
      </c>
      <c r="I33" s="61" t="s">
        <v>167</v>
      </c>
      <c r="J33" s="62" t="s">
        <v>168</v>
      </c>
      <c r="K33" s="61">
        <v>3584</v>
      </c>
      <c r="L33" s="61" t="s">
        <v>169</v>
      </c>
      <c r="M33" s="62" t="s">
        <v>113</v>
      </c>
      <c r="N33" s="62" t="s">
        <v>62</v>
      </c>
      <c r="O33" s="63" t="s">
        <v>170</v>
      </c>
      <c r="P33" s="64" t="s">
        <v>52</v>
      </c>
    </row>
    <row r="34" spans="1:16" ht="12.75" customHeight="1" x14ac:dyDescent="0.2">
      <c r="A34" s="26" t="str">
        <f t="shared" si="0"/>
        <v>VSB 51 </v>
      </c>
      <c r="B34" s="16" t="str">
        <f t="shared" si="1"/>
        <v>I</v>
      </c>
      <c r="C34" s="26">
        <f t="shared" si="2"/>
        <v>55332.995900000002</v>
      </c>
      <c r="D34" t="str">
        <f t="shared" si="3"/>
        <v>vis</v>
      </c>
      <c r="E34">
        <f>VLOOKUP(C34,Active!C$21:E$972,3,FALSE)</f>
        <v>3653.9880338181983</v>
      </c>
      <c r="F34" s="16" t="s">
        <v>61</v>
      </c>
      <c r="G34" t="str">
        <f t="shared" si="4"/>
        <v>55332.9959</v>
      </c>
      <c r="H34" s="26">
        <f t="shared" si="5"/>
        <v>5893</v>
      </c>
      <c r="I34" s="61" t="s">
        <v>171</v>
      </c>
      <c r="J34" s="62" t="s">
        <v>172</v>
      </c>
      <c r="K34" s="61">
        <v>5893</v>
      </c>
      <c r="L34" s="61" t="s">
        <v>165</v>
      </c>
      <c r="M34" s="62" t="s">
        <v>113</v>
      </c>
      <c r="N34" s="62" t="s">
        <v>173</v>
      </c>
      <c r="O34" s="63" t="s">
        <v>170</v>
      </c>
      <c r="P34" s="64" t="s">
        <v>56</v>
      </c>
    </row>
    <row r="35" spans="1:16" ht="12.75" customHeight="1" x14ac:dyDescent="0.2">
      <c r="A35" s="26" t="str">
        <f t="shared" si="0"/>
        <v>VSB 59 </v>
      </c>
      <c r="B35" s="16" t="str">
        <f t="shared" si="1"/>
        <v>I</v>
      </c>
      <c r="C35" s="26">
        <f t="shared" si="2"/>
        <v>56787.0743</v>
      </c>
      <c r="D35" t="str">
        <f t="shared" si="3"/>
        <v>vis</v>
      </c>
      <c r="E35">
        <f>VLOOKUP(C35,Active!C$21:E$972,3,FALSE)</f>
        <v>6678.9822088340061</v>
      </c>
      <c r="F35" s="16" t="s">
        <v>61</v>
      </c>
      <c r="G35" t="str">
        <f t="shared" si="4"/>
        <v>56787.0743</v>
      </c>
      <c r="H35" s="26">
        <f t="shared" si="5"/>
        <v>8918</v>
      </c>
      <c r="I35" s="61" t="s">
        <v>174</v>
      </c>
      <c r="J35" s="62" t="s">
        <v>175</v>
      </c>
      <c r="K35" s="61" t="s">
        <v>176</v>
      </c>
      <c r="L35" s="61" t="s">
        <v>177</v>
      </c>
      <c r="M35" s="62" t="s">
        <v>113</v>
      </c>
      <c r="N35" s="62" t="s">
        <v>59</v>
      </c>
      <c r="O35" s="63" t="s">
        <v>170</v>
      </c>
      <c r="P35" s="64" t="s">
        <v>60</v>
      </c>
    </row>
    <row r="36" spans="1:16" ht="12.75" customHeight="1" x14ac:dyDescent="0.2">
      <c r="A36" s="26" t="str">
        <f t="shared" si="0"/>
        <v>VSB 59 </v>
      </c>
      <c r="B36" s="16" t="str">
        <f t="shared" si="1"/>
        <v>I</v>
      </c>
      <c r="C36" s="26">
        <f t="shared" si="2"/>
        <v>56787.075199999999</v>
      </c>
      <c r="D36" t="str">
        <f t="shared" si="3"/>
        <v>vis</v>
      </c>
      <c r="E36">
        <f>VLOOKUP(C36,Active!C$21:E$972,3,FALSE)</f>
        <v>6678.9840811503509</v>
      </c>
      <c r="F36" s="16" t="s">
        <v>61</v>
      </c>
      <c r="G36" t="str">
        <f t="shared" si="4"/>
        <v>56787.0752</v>
      </c>
      <c r="H36" s="26">
        <f t="shared" si="5"/>
        <v>8918</v>
      </c>
      <c r="I36" s="61" t="s">
        <v>178</v>
      </c>
      <c r="J36" s="62" t="s">
        <v>179</v>
      </c>
      <c r="K36" s="61" t="s">
        <v>176</v>
      </c>
      <c r="L36" s="61" t="s">
        <v>180</v>
      </c>
      <c r="M36" s="62" t="s">
        <v>113</v>
      </c>
      <c r="N36" s="62" t="s">
        <v>61</v>
      </c>
      <c r="O36" s="63" t="s">
        <v>170</v>
      </c>
      <c r="P36" s="64" t="s">
        <v>60</v>
      </c>
    </row>
    <row r="37" spans="1:16" ht="12.75" customHeight="1" x14ac:dyDescent="0.2">
      <c r="A37" s="26" t="str">
        <f t="shared" si="0"/>
        <v>VSB 59 </v>
      </c>
      <c r="B37" s="16" t="str">
        <f t="shared" si="1"/>
        <v>I</v>
      </c>
      <c r="C37" s="26">
        <f t="shared" si="2"/>
        <v>56787.076200000003</v>
      </c>
      <c r="D37" t="str">
        <f t="shared" si="3"/>
        <v>vis</v>
      </c>
      <c r="E37">
        <f>VLOOKUP(C37,Active!C$21:E$972,3,FALSE)</f>
        <v>6678.9861615018544</v>
      </c>
      <c r="F37" s="16" t="s">
        <v>61</v>
      </c>
      <c r="G37" t="str">
        <f t="shared" si="4"/>
        <v>56787.0762</v>
      </c>
      <c r="H37" s="26">
        <f t="shared" si="5"/>
        <v>8918</v>
      </c>
      <c r="I37" s="61" t="s">
        <v>181</v>
      </c>
      <c r="J37" s="62" t="s">
        <v>182</v>
      </c>
      <c r="K37" s="61" t="s">
        <v>176</v>
      </c>
      <c r="L37" s="61" t="s">
        <v>165</v>
      </c>
      <c r="M37" s="62" t="s">
        <v>113</v>
      </c>
      <c r="N37" s="62" t="s">
        <v>62</v>
      </c>
      <c r="O37" s="63" t="s">
        <v>170</v>
      </c>
      <c r="P37" s="64" t="s">
        <v>60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32" r:id="rId13" xr:uid="{00000000-0004-0000-0100-00000C000000}"/>
    <hyperlink ref="P33" r:id="rId14" xr:uid="{00000000-0004-0000-0100-00000D000000}"/>
    <hyperlink ref="P34" r:id="rId15" xr:uid="{00000000-0004-0000-0100-00000E000000}"/>
    <hyperlink ref="P35" r:id="rId16" xr:uid="{00000000-0004-0000-0100-00000F000000}"/>
    <hyperlink ref="P36" r:id="rId17" xr:uid="{00000000-0004-0000-0100-000010000000}"/>
    <hyperlink ref="P37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2022-04-03T03:16:12Z</dcterms:created>
  <dcterms:modified xsi:type="dcterms:W3CDTF">2025-01-10T07:07:29Z</dcterms:modified>
</cp:coreProperties>
</file>