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715AF2A-F5CA-402E-9232-97187339C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 s="1"/>
  <c r="K25" i="1" s="1"/>
  <c r="Q25" i="1"/>
  <c r="E26" i="1"/>
  <c r="F26" i="1"/>
  <c r="G26" i="1" s="1"/>
  <c r="K26" i="1" s="1"/>
  <c r="Q26" i="1"/>
  <c r="F14" i="1"/>
  <c r="E24" i="1"/>
  <c r="F24" i="1"/>
  <c r="G24" i="1"/>
  <c r="K24" i="1"/>
  <c r="Q24" i="1"/>
  <c r="E23" i="1"/>
  <c r="F23" i="1"/>
  <c r="G23" i="1"/>
  <c r="K23" i="1"/>
  <c r="D9" i="1"/>
  <c r="C9" i="1"/>
  <c r="C21" i="1"/>
  <c r="E21" i="1"/>
  <c r="F21" i="1"/>
  <c r="E22" i="1"/>
  <c r="F22" i="1"/>
  <c r="G22" i="1"/>
  <c r="K22" i="1"/>
  <c r="Q23" i="1"/>
  <c r="Q22" i="1"/>
  <c r="C17" i="1"/>
  <c r="Q21" i="1"/>
  <c r="G21" i="1"/>
  <c r="H21" i="1"/>
  <c r="C12" i="1"/>
  <c r="C11" i="1"/>
  <c r="O26" i="1" l="1"/>
  <c r="O25" i="1"/>
  <c r="F15" i="1"/>
  <c r="C16" i="1"/>
  <c r="D18" i="1" s="1"/>
  <c r="O22" i="1"/>
  <c r="C15" i="1"/>
  <c r="O23" i="1"/>
  <c r="O24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<sst xmlns="http://schemas.openxmlformats.org/spreadsheetml/2006/main" count="62" uniqueCount="53">
  <si>
    <t>OEJV 0160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</si>
  <si>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</si>
  <si>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</si>
  <si>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</si>
  <si>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</si>
  <si>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</si>
  <si>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</si>
  <si>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</si>
  <si>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</si>
  <si>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</si>
  <si>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</si>
  <si>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</si>
  <si>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</si>
  <si>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</si>
  <si>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</si>
  <si>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</si>
  <si>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</si>
  <si>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</si>
  <si>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</si>
  <si>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</si>
  <si>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</si>
  <si>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</si>
  <si>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</si>
  <si>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</si>
  <si>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</si>
  <si>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</si>
  <si>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</si>
  <si>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</si>
  <si>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</si>
  <si>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</si>
  <si>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</si>
  <si>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</si>
  <si>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</si>
  <si>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</si>
  <si>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</si>
  <si>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</si>
  <si>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</si>
  <si>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</si>
  <si>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</si>
  <si>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QS Vir / GSC 5559-0143</t>
  </si>
  <si>
    <t>EA+UV</t>
  </si>
  <si>
    <t>OEJV 0137</t>
  </si>
  <si>
    <t>I</t>
  </si>
  <si>
    <t>OEJV 0179</t>
  </si>
  <si>
    <t>pg</t>
  </si>
  <si>
    <t>vis</t>
  </si>
  <si>
    <t>PE</t>
  </si>
  <si>
    <t>CCD</t>
  </si>
  <si>
    <t>JBAV 96</t>
  </si>
  <si>
    <t>Next ToM-P</t>
  </si>
  <si>
    <t>Next ToM-S</t>
  </si>
  <si>
    <t>14.27-17.76</t>
  </si>
  <si>
    <t>Mag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</si>
</sst>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8" fillId="0" borderId="0"/>
    <xf numFmtId="0" fontId="6" fillId="0" borderId="0"/>
    <xf numFmtId="0" fontId="17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8">
    <xf numFmtId="0" fontId="0" fillId="0" borderId="0" xfId="0" applyAlignment="1"/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24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14" fillId="0" borderId="0" xfId="42" applyFont="1" applyAlignment="1">
      <alignment horizontal="left" vertical="center"/>
    </xf>
    <xf numFmtId="0" fontId="14" fillId="0" borderId="0" xfId="42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 applyAlignment="1">
      <alignment vertical="center"/>
    </xf>
    <xf numFmtId="0" fontId="35" fillId="0" borderId="14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6" fillId="25" borderId="12" xfId="0" applyFont="1" applyFill="1" applyBorder="1" applyAlignment="1">
      <alignment horizontal="right" vertical="center"/>
    </xf>
    <xf numFmtId="0" fontId="6" fillId="25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7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rmal_A_2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QS Vir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  <c:pt idx="4">
                  <c:v>51632</c:v>
                </c:pt>
                <c:pt idx="5">
                  <c:v>53497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39-4094-8A42-23DD9443C1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  <c:pt idx="4">
                  <c:v>51632</c:v>
                </c:pt>
                <c:pt idx="5">
                  <c:v>53497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39-4094-8A42-23DD9443C1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  <c:pt idx="4">
                  <c:v>51632</c:v>
                </c:pt>
                <c:pt idx="5">
                  <c:v>53497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39-4094-8A42-23DD9443C1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  <c:pt idx="4">
                  <c:v>51632</c:v>
                </c:pt>
                <c:pt idx="5">
                  <c:v>53497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-1.0139500009245239E-3</c:v>
                </c:pt>
                <c:pt idx="2">
                  <c:v>-1.3375750058912672E-3</c:v>
                </c:pt>
                <c:pt idx="3">
                  <c:v>-1.2927999996463768E-3</c:v>
                </c:pt>
                <c:pt idx="4">
                  <c:v>-1.0307999909855425E-3</c:v>
                </c:pt>
                <c:pt idx="5">
                  <c:v>-1.344925127341412E-3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39-4094-8A42-23DD9443C1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  <c:pt idx="4">
                  <c:v>51632</c:v>
                </c:pt>
                <c:pt idx="5">
                  <c:v>53497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39-4094-8A42-23DD9443C1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  <c:pt idx="4">
                  <c:v>51632</c:v>
                </c:pt>
                <c:pt idx="5">
                  <c:v>53497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39-4094-8A42-23DD9443C1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  <c:pt idx="4">
                  <c:v>51632</c:v>
                </c:pt>
                <c:pt idx="5">
                  <c:v>53497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39-4094-8A42-23DD9443C1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  <c:pt idx="4">
                  <c:v>51632</c:v>
                </c:pt>
                <c:pt idx="5">
                  <c:v>53497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-4.6810813009416283E-4</c:v>
                </c:pt>
                <c:pt idx="1">
                  <c:v>-8.2457328636620375E-4</c:v>
                </c:pt>
                <c:pt idx="2">
                  <c:v>-1.0432783589461787E-3</c:v>
                </c:pt>
                <c:pt idx="3">
                  <c:v>-8.7018968125140224E-4</c:v>
                </c:pt>
                <c:pt idx="4">
                  <c:v>-1.390295170310518E-3</c:v>
                </c:pt>
                <c:pt idx="5">
                  <c:v>-1.4236054978206572E-3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39-4094-8A42-23DD9443C1A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  <c:pt idx="4">
                  <c:v>51632</c:v>
                </c:pt>
                <c:pt idx="5">
                  <c:v>53497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39-4094-8A42-23DD9443C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404240"/>
        <c:axId val="1"/>
      </c:scatterChart>
      <c:valAx>
        <c:axId val="595404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404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600075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F49666-BA5B-6883-50F4-C68E5A2BE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4" customFormat="1" ht="20.25" x14ac:dyDescent="0.2">
      <c r="A1" s="34" t="s">
        <v>39</v>
      </c>
    </row>
    <row r="2" spans="1:6" s="4" customFormat="1" ht="12.95" customHeight="1" x14ac:dyDescent="0.2">
      <c r="A2" s="4" t="s">
        <v>24</v>
      </c>
      <c r="C2" s="5" t="s">
        <v>40</v>
      </c>
      <c r="D2" s="6"/>
    </row>
    <row r="3" spans="1:6" s="4" customFormat="1" ht="12.95" customHeight="1" thickBot="1" x14ac:dyDescent="0.25"/>
    <row r="4" spans="1:6" s="4" customFormat="1" ht="12.95" customHeight="1" thickTop="1" thickBot="1" x14ac:dyDescent="0.25">
      <c r="A4" s="7" t="s">
        <v>1</v>
      </c>
      <c r="C4" s="8" t="s">
        <v>37</v>
      </c>
      <c r="D4" s="9" t="s">
        <v>37</v>
      </c>
    </row>
    <row r="5" spans="1:6" s="4" customFormat="1" ht="12.95" customHeight="1" thickTop="1" x14ac:dyDescent="0.2">
      <c r="A5" s="10" t="s">
        <v>29</v>
      </c>
      <c r="C5" s="11">
        <v>-9.5</v>
      </c>
      <c r="D5" s="4" t="s">
        <v>30</v>
      </c>
    </row>
    <row r="6" spans="1:6" s="4" customFormat="1" ht="12.95" customHeight="1" x14ac:dyDescent="0.2">
      <c r="A6" s="7" t="s">
        <v>2</v>
      </c>
    </row>
    <row r="7" spans="1:6" s="4" customFormat="1" ht="12.95" customHeight="1" x14ac:dyDescent="0.2">
      <c r="A7" s="4" t="s">
        <v>3</v>
      </c>
      <c r="C7" s="35">
        <v>52295.609600000003</v>
      </c>
      <c r="D7" s="13" t="s">
        <v>38</v>
      </c>
    </row>
    <row r="8" spans="1:6" s="4" customFormat="1" ht="12.95" customHeight="1" x14ac:dyDescent="0.2">
      <c r="A8" s="4" t="s">
        <v>4</v>
      </c>
      <c r="C8" s="35">
        <v>0.150757525</v>
      </c>
      <c r="D8" s="13" t="s">
        <v>38</v>
      </c>
    </row>
    <row r="9" spans="1:6" s="4" customFormat="1" ht="12.95" customHeight="1" x14ac:dyDescent="0.2">
      <c r="A9" s="14" t="s">
        <v>32</v>
      </c>
      <c r="B9" s="15">
        <v>21</v>
      </c>
      <c r="C9" s="16" t="str">
        <f>"F"&amp;B9</f>
        <v>F21</v>
      </c>
      <c r="D9" s="17" t="str">
        <f>"G"&amp;B9</f>
        <v>G21</v>
      </c>
    </row>
    <row r="10" spans="1:6" s="4" customFormat="1" ht="12.95" customHeight="1" thickBot="1" x14ac:dyDescent="0.25">
      <c r="C10" s="18" t="s">
        <v>20</v>
      </c>
      <c r="D10" s="18" t="s">
        <v>21</v>
      </c>
    </row>
    <row r="11" spans="1:6" s="4" customFormat="1" ht="12.95" customHeight="1" x14ac:dyDescent="0.2">
      <c r="A11" s="4" t="s">
        <v>16</v>
      </c>
      <c r="C11" s="17">
        <f ca="1">INTERCEPT(INDIRECT($D$9):G992,INDIRECT($C$9):F992)</f>
        <v>-4.6810813009416283E-4</v>
      </c>
      <c r="D11" s="6"/>
    </row>
    <row r="12" spans="1:6" s="4" customFormat="1" ht="12.95" customHeight="1" x14ac:dyDescent="0.2">
      <c r="A12" s="4" t="s">
        <v>17</v>
      </c>
      <c r="C12" s="17">
        <f ca="1">SLOPE(INDIRECT($D$9):G992,INDIRECT($C$9):F992)</f>
        <v>-1.7860765420986116E-8</v>
      </c>
      <c r="D12" s="6"/>
      <c r="E12" s="42" t="s">
        <v>52</v>
      </c>
      <c r="F12" s="43" t="s">
        <v>51</v>
      </c>
    </row>
    <row r="13" spans="1:6" s="4" customFormat="1" ht="12.95" customHeight="1" x14ac:dyDescent="0.2">
      <c r="A13" s="4" t="s">
        <v>19</v>
      </c>
      <c r="C13" s="6" t="s">
        <v>14</v>
      </c>
      <c r="E13" s="40" t="s">
        <v>34</v>
      </c>
      <c r="F13" s="44">
        <v>1</v>
      </c>
    </row>
    <row r="14" spans="1:6" s="4" customFormat="1" ht="12.95" customHeight="1" x14ac:dyDescent="0.2">
      <c r="E14" s="40" t="s">
        <v>31</v>
      </c>
      <c r="F14" s="45">
        <f ca="1">NOW()+15018.5+$C$5/24</f>
        <v>60685.847843402778</v>
      </c>
    </row>
    <row r="15" spans="1:6" s="4" customFormat="1" ht="12.95" customHeight="1" x14ac:dyDescent="0.2">
      <c r="A15" s="19" t="s">
        <v>18</v>
      </c>
      <c r="C15" s="20">
        <f ca="1">(C7+C11)+(C8+C12)*INT(MAX(F21:F3533))</f>
        <v>60360.683491319505</v>
      </c>
      <c r="E15" s="40" t="s">
        <v>35</v>
      </c>
      <c r="F15" s="45">
        <f ca="1">ROUND(2*($F$14-$C$7)/$C$8,0)/2+$F$13</f>
        <v>55655</v>
      </c>
    </row>
    <row r="16" spans="1:6" s="4" customFormat="1" ht="12.95" customHeight="1" x14ac:dyDescent="0.2">
      <c r="A16" s="7" t="s">
        <v>5</v>
      </c>
      <c r="C16" s="22">
        <f ca="1">+C8+C12</f>
        <v>0.15075750713923458</v>
      </c>
      <c r="E16" s="40" t="s">
        <v>36</v>
      </c>
      <c r="F16" s="45">
        <f ca="1">ROUND(2*($F$14-$C$15)/$C$16,0)/2+$F$13</f>
        <v>2158</v>
      </c>
    </row>
    <row r="17" spans="1:21" s="4" customFormat="1" ht="12.95" customHeight="1" thickBot="1" x14ac:dyDescent="0.25">
      <c r="A17" s="21" t="s">
        <v>28</v>
      </c>
      <c r="C17" s="4">
        <f>COUNT(C21:C2191)</f>
        <v>6</v>
      </c>
      <c r="E17" s="40" t="s">
        <v>49</v>
      </c>
      <c r="F17" s="46">
        <f ca="1">+$C$15+$C$16*$F$16-15018.5-$C$5/24</f>
        <v>45667.914025059312</v>
      </c>
    </row>
    <row r="18" spans="1:21" s="4" customFormat="1" ht="12.95" customHeight="1" thickTop="1" thickBot="1" x14ac:dyDescent="0.25">
      <c r="A18" s="7" t="s">
        <v>6</v>
      </c>
      <c r="C18" s="23">
        <f ca="1">+C15</f>
        <v>60360.683491319505</v>
      </c>
      <c r="D18" s="39">
        <f ca="1">+C16</f>
        <v>0.15075750713923458</v>
      </c>
      <c r="E18" s="41" t="s">
        <v>50</v>
      </c>
      <c r="F18" s="47">
        <f ca="1">+($C$15+$C$16*$F$16)-($C$16/2)-15018.5-$C$5/24</f>
        <v>45667.83864630574</v>
      </c>
    </row>
    <row r="19" spans="1:21" s="4" customFormat="1" ht="12.95" customHeight="1" thickTop="1" x14ac:dyDescent="0.2">
      <c r="E19" s="21"/>
      <c r="F19" s="24"/>
    </row>
    <row r="20" spans="1:21" s="4" customFormat="1" ht="12.95" customHeight="1" thickBot="1" x14ac:dyDescent="0.25">
      <c r="A20" s="18" t="s">
        <v>7</v>
      </c>
      <c r="B20" s="18" t="s">
        <v>8</v>
      </c>
      <c r="C20" s="18" t="s">
        <v>9</v>
      </c>
      <c r="D20" s="18" t="s">
        <v>13</v>
      </c>
      <c r="E20" s="18" t="s">
        <v>10</v>
      </c>
      <c r="F20" s="18" t="s">
        <v>11</v>
      </c>
      <c r="G20" s="18" t="s">
        <v>12</v>
      </c>
      <c r="H20" s="25" t="s">
        <v>44</v>
      </c>
      <c r="I20" s="25" t="s">
        <v>45</v>
      </c>
      <c r="J20" s="25" t="s">
        <v>46</v>
      </c>
      <c r="K20" s="25" t="s">
        <v>47</v>
      </c>
      <c r="L20" s="25" t="s">
        <v>25</v>
      </c>
      <c r="M20" s="25" t="s">
        <v>26</v>
      </c>
      <c r="N20" s="25" t="s">
        <v>27</v>
      </c>
      <c r="O20" s="25" t="s">
        <v>23</v>
      </c>
      <c r="P20" s="26" t="s">
        <v>22</v>
      </c>
      <c r="Q20" s="18" t="s">
        <v>15</v>
      </c>
      <c r="U20" s="27" t="s">
        <v>33</v>
      </c>
    </row>
    <row r="21" spans="1:21" s="4" customFormat="1" ht="12.95" customHeight="1" x14ac:dyDescent="0.2">
      <c r="A21" s="4" t="s">
        <v>38</v>
      </c>
      <c r="C21" s="12">
        <f>C7</f>
        <v>52295.609600000003</v>
      </c>
      <c r="D21" s="12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-4.6810813009416283E-4</v>
      </c>
      <c r="Q21" s="28">
        <f>+C21-15018.5</f>
        <v>37277.109600000003</v>
      </c>
    </row>
    <row r="22" spans="1:21" s="4" customFormat="1" ht="12.95" customHeight="1" x14ac:dyDescent="0.2">
      <c r="A22" s="2" t="s">
        <v>41</v>
      </c>
      <c r="B22" s="3" t="s">
        <v>42</v>
      </c>
      <c r="C22" s="2">
        <v>55304.42727</v>
      </c>
      <c r="D22" s="2">
        <v>1.6000000000000001E-3</v>
      </c>
      <c r="E22" s="4">
        <f>+(C22-C$7)/C$8</f>
        <v>19957.993274299221</v>
      </c>
      <c r="F22" s="4">
        <f>ROUND(2*E22,0)/2</f>
        <v>19958</v>
      </c>
      <c r="G22" s="4">
        <f>+C22-(C$7+F22*C$8)</f>
        <v>-1.0139500009245239E-3</v>
      </c>
      <c r="K22" s="4">
        <f>+G22</f>
        <v>-1.0139500009245239E-3</v>
      </c>
      <c r="O22" s="4">
        <f ca="1">+C$11+C$12*$F22</f>
        <v>-8.2457328636620375E-4</v>
      </c>
      <c r="Q22" s="28">
        <f>+C22-15018.5</f>
        <v>40285.92727</v>
      </c>
    </row>
    <row r="23" spans="1:21" s="4" customFormat="1" ht="12.95" customHeight="1" x14ac:dyDescent="0.2">
      <c r="A23" s="29" t="s">
        <v>43</v>
      </c>
      <c r="B23" s="30" t="s">
        <v>42</v>
      </c>
      <c r="C23" s="31">
        <v>57150.452839999998</v>
      </c>
      <c r="D23" s="31">
        <v>2.0000000000000001E-4</v>
      </c>
      <c r="E23" s="4">
        <f>+(C23-C$7)/C$8</f>
        <v>32202.991127640194</v>
      </c>
      <c r="F23" s="4">
        <f>ROUND(2*E23,0)/2</f>
        <v>32203</v>
      </c>
      <c r="G23" s="4">
        <f>+C23-(C$7+F23*C$8)</f>
        <v>-1.3375750058912672E-3</v>
      </c>
      <c r="K23" s="4">
        <f>+G23</f>
        <v>-1.3375750058912672E-3</v>
      </c>
      <c r="O23" s="4">
        <f ca="1">+C$11+C$12*$F23</f>
        <v>-1.0432783589461787E-3</v>
      </c>
      <c r="Q23" s="28">
        <f>+C23-15018.5</f>
        <v>42131.952839999998</v>
      </c>
    </row>
    <row r="24" spans="1:21" s="4" customFormat="1" ht="12.95" customHeight="1" x14ac:dyDescent="0.2">
      <c r="A24" s="32" t="s">
        <v>0</v>
      </c>
      <c r="B24" s="33" t="s">
        <v>42</v>
      </c>
      <c r="C24" s="32">
        <v>55689.461710000003</v>
      </c>
      <c r="D24" s="32">
        <v>1.6000000000000001E-3</v>
      </c>
      <c r="E24" s="4">
        <f>+(C24-C$7)/C$8</f>
        <v>22511.991424640328</v>
      </c>
      <c r="F24" s="4">
        <f>ROUND(2*E24,0)/2</f>
        <v>22512</v>
      </c>
      <c r="G24" s="4">
        <f>+C24-(C$7+F24*C$8)</f>
        <v>-1.2927999996463768E-3</v>
      </c>
      <c r="K24" s="4">
        <f>+G24</f>
        <v>-1.2927999996463768E-3</v>
      </c>
      <c r="O24" s="4">
        <f ca="1">+C$11+C$12*$F24</f>
        <v>-8.7018968125140224E-4</v>
      </c>
      <c r="Q24" s="28">
        <f>+C24-15018.5</f>
        <v>40670.961710000003</v>
      </c>
    </row>
    <row r="25" spans="1:21" s="4" customFormat="1" ht="12.95" customHeight="1" x14ac:dyDescent="0.2">
      <c r="A25" s="36" t="s">
        <v>48</v>
      </c>
      <c r="B25" s="37" t="s">
        <v>42</v>
      </c>
      <c r="C25" s="38">
        <v>60079.521100000013</v>
      </c>
      <c r="D25" s="36">
        <v>1E-4</v>
      </c>
      <c r="E25" s="4">
        <f t="shared" ref="E25:E26" si="0">+(C25-C$7)/C$8</f>
        <v>51631.993162530423</v>
      </c>
      <c r="F25" s="4">
        <f t="shared" ref="F25:F26" si="1">ROUND(2*E25,0)/2</f>
        <v>51632</v>
      </c>
      <c r="G25" s="4">
        <f t="shared" ref="G25:G26" si="2">+C25-(C$7+F25*C$8)</f>
        <v>-1.0307999909855425E-3</v>
      </c>
      <c r="K25" s="4">
        <f t="shared" ref="K25:K26" si="3">+G25</f>
        <v>-1.0307999909855425E-3</v>
      </c>
      <c r="O25" s="4">
        <f t="shared" ref="O25:O26" ca="1" si="4">+C$11+C$12*$F25</f>
        <v>-1.390295170310518E-3</v>
      </c>
      <c r="Q25" s="28">
        <f t="shared" ref="Q25:Q26" si="5">+C25-15018.5</f>
        <v>45061.021100000013</v>
      </c>
    </row>
    <row r="26" spans="1:21" s="4" customFormat="1" ht="12.95" customHeight="1" x14ac:dyDescent="0.2">
      <c r="A26" s="36" t="s">
        <v>48</v>
      </c>
      <c r="B26" s="37" t="s">
        <v>42</v>
      </c>
      <c r="C26" s="38">
        <v>60360.683569999877</v>
      </c>
      <c r="D26" s="36">
        <v>1E-4</v>
      </c>
      <c r="E26" s="4">
        <f t="shared" si="0"/>
        <v>53496.991078885607</v>
      </c>
      <c r="F26" s="4">
        <f t="shared" si="1"/>
        <v>53497</v>
      </c>
      <c r="G26" s="4">
        <f t="shared" si="2"/>
        <v>-1.344925127341412E-3</v>
      </c>
      <c r="K26" s="4">
        <f t="shared" si="3"/>
        <v>-1.344925127341412E-3</v>
      </c>
      <c r="O26" s="4">
        <f t="shared" ca="1" si="4"/>
        <v>-1.4236054978206572E-3</v>
      </c>
      <c r="Q26" s="28">
        <f t="shared" si="5"/>
        <v>45342.183569999877</v>
      </c>
    </row>
    <row r="27" spans="1:21" s="4" customFormat="1" ht="12.95" customHeight="1" x14ac:dyDescent="0.2">
      <c r="C27" s="12"/>
      <c r="D27" s="12"/>
      <c r="Q27" s="28"/>
    </row>
    <row r="28" spans="1:21" s="4" customFormat="1" ht="12.95" customHeight="1" x14ac:dyDescent="0.2">
      <c r="C28" s="12"/>
      <c r="D28" s="12"/>
      <c r="Q28" s="28"/>
    </row>
    <row r="29" spans="1:21" s="4" customFormat="1" ht="12.95" customHeight="1" x14ac:dyDescent="0.2">
      <c r="C29" s="12"/>
      <c r="D29" s="12"/>
      <c r="Q29" s="28"/>
    </row>
    <row r="30" spans="1:21" s="4" customFormat="1" ht="12.95" customHeight="1" x14ac:dyDescent="0.2">
      <c r="C30" s="12"/>
      <c r="D30" s="12"/>
      <c r="Q30" s="28"/>
    </row>
    <row r="31" spans="1:21" s="4" customFormat="1" ht="12.95" customHeight="1" x14ac:dyDescent="0.2">
      <c r="C31" s="12"/>
      <c r="D31" s="12"/>
      <c r="Q31" s="28"/>
    </row>
    <row r="32" spans="1:21" s="4" customFormat="1" ht="12.95" customHeight="1" x14ac:dyDescent="0.2">
      <c r="C32" s="12"/>
      <c r="D32" s="12"/>
      <c r="Q32" s="28"/>
    </row>
    <row r="33" spans="3:17" s="4" customFormat="1" ht="12.95" customHeight="1" x14ac:dyDescent="0.2">
      <c r="C33" s="12"/>
      <c r="D33" s="12"/>
      <c r="Q33" s="28"/>
    </row>
    <row r="34" spans="3:17" s="4" customFormat="1" ht="12.95" customHeight="1" x14ac:dyDescent="0.2">
      <c r="C34" s="12"/>
      <c r="D34" s="12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hyperlinks>
    <hyperlink ref="L5053" r:id="rId1" display="http://vsolj.cetus-net.org/bulletin.html" xr:uid="{00000000-0004-0000-0000-000000000000}"/>
    <hyperlink ref="L5046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2025-01-10T07:20:53Z</dcterms:modified>
</cp:coreProperties>
</file>