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8844817-7D19-40E1-9F79-68515F370B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8" i="1" l="1"/>
  <c r="F108" i="1" s="1"/>
  <c r="G108" i="1" s="1"/>
  <c r="K108" i="1" s="1"/>
  <c r="Q108" i="1"/>
  <c r="E143" i="1"/>
  <c r="F143" i="1" s="1"/>
  <c r="G143" i="1" s="1"/>
  <c r="K143" i="1" s="1"/>
  <c r="Q143" i="1"/>
  <c r="E142" i="1" l="1"/>
  <c r="F142" i="1" s="1"/>
  <c r="G142" i="1" s="1"/>
  <c r="K142" i="1" s="1"/>
  <c r="Q142" i="1"/>
  <c r="Q141" i="1"/>
  <c r="E128" i="1"/>
  <c r="F128" i="1"/>
  <c r="G128" i="1" s="1"/>
  <c r="I128" i="1" s="1"/>
  <c r="E126" i="1"/>
  <c r="F126" i="1" s="1"/>
  <c r="G126" i="1" s="1"/>
  <c r="I126" i="1" s="1"/>
  <c r="E129" i="1"/>
  <c r="F129" i="1"/>
  <c r="G129" i="1" s="1"/>
  <c r="I129" i="1" s="1"/>
  <c r="E134" i="1"/>
  <c r="F134" i="1" s="1"/>
  <c r="G134" i="1" s="1"/>
  <c r="I134" i="1" s="1"/>
  <c r="E136" i="1"/>
  <c r="F136" i="1" s="1"/>
  <c r="G136" i="1" s="1"/>
  <c r="I136" i="1" s="1"/>
  <c r="E44" i="1"/>
  <c r="F44" i="1" s="1"/>
  <c r="G44" i="1" s="1"/>
  <c r="I44" i="1" s="1"/>
  <c r="E107" i="1"/>
  <c r="F107" i="1"/>
  <c r="G107" i="1" s="1"/>
  <c r="I107" i="1" s="1"/>
  <c r="E46" i="1"/>
  <c r="F46" i="1" s="1"/>
  <c r="G46" i="1" s="1"/>
  <c r="I46" i="1" s="1"/>
  <c r="E49" i="1"/>
  <c r="F49" i="1" s="1"/>
  <c r="G49" i="1" s="1"/>
  <c r="I49" i="1" s="1"/>
  <c r="E52" i="1"/>
  <c r="F52" i="1" s="1"/>
  <c r="G52" i="1" s="1"/>
  <c r="I52" i="1" s="1"/>
  <c r="E22" i="1"/>
  <c r="F22" i="1" s="1"/>
  <c r="G22" i="1" s="1"/>
  <c r="I22" i="1" s="1"/>
  <c r="E24" i="1"/>
  <c r="F24" i="1" s="1"/>
  <c r="G24" i="1" s="1"/>
  <c r="I24" i="1" s="1"/>
  <c r="E26" i="1"/>
  <c r="F26" i="1" s="1"/>
  <c r="G26" i="1" s="1"/>
  <c r="I26" i="1" s="1"/>
  <c r="E28" i="1"/>
  <c r="F28" i="1" s="1"/>
  <c r="G28" i="1" s="1"/>
  <c r="I28" i="1" s="1"/>
  <c r="E30" i="1"/>
  <c r="F30" i="1" s="1"/>
  <c r="G30" i="1" s="1"/>
  <c r="I30" i="1" s="1"/>
  <c r="E32" i="1"/>
  <c r="F32" i="1" s="1"/>
  <c r="G32" i="1" s="1"/>
  <c r="I32" i="1" s="1"/>
  <c r="E34" i="1"/>
  <c r="F34" i="1" s="1"/>
  <c r="G34" i="1" s="1"/>
  <c r="I34" i="1" s="1"/>
  <c r="E36" i="1"/>
  <c r="F36" i="1" s="1"/>
  <c r="G36" i="1" s="1"/>
  <c r="I36" i="1" s="1"/>
  <c r="E38" i="1"/>
  <c r="F38" i="1" s="1"/>
  <c r="G38" i="1" s="1"/>
  <c r="I38" i="1" s="1"/>
  <c r="E40" i="1"/>
  <c r="F40" i="1" s="1"/>
  <c r="G40" i="1" s="1"/>
  <c r="I40" i="1" s="1"/>
  <c r="E42" i="1"/>
  <c r="F42" i="1" s="1"/>
  <c r="G42" i="1" s="1"/>
  <c r="I42" i="1" s="1"/>
  <c r="G11" i="1"/>
  <c r="F11" i="1"/>
  <c r="E75" i="1"/>
  <c r="F75" i="1" s="1"/>
  <c r="G75" i="1" s="1"/>
  <c r="I75" i="1" s="1"/>
  <c r="E76" i="1"/>
  <c r="F76" i="1" s="1"/>
  <c r="G76" i="1" s="1"/>
  <c r="I76" i="1" s="1"/>
  <c r="E77" i="1"/>
  <c r="F77" i="1" s="1"/>
  <c r="G77" i="1" s="1"/>
  <c r="I77" i="1" s="1"/>
  <c r="E78" i="1"/>
  <c r="F78" i="1" s="1"/>
  <c r="G78" i="1" s="1"/>
  <c r="I78" i="1" s="1"/>
  <c r="E83" i="1"/>
  <c r="F83" i="1" s="1"/>
  <c r="G83" i="1" s="1"/>
  <c r="I83" i="1" s="1"/>
  <c r="E84" i="1"/>
  <c r="F84" i="1" s="1"/>
  <c r="G84" i="1" s="1"/>
  <c r="I84" i="1" s="1"/>
  <c r="E85" i="1"/>
  <c r="F85" i="1" s="1"/>
  <c r="G85" i="1" s="1"/>
  <c r="I85" i="1" s="1"/>
  <c r="E86" i="1"/>
  <c r="F86" i="1" s="1"/>
  <c r="G86" i="1" s="1"/>
  <c r="I86" i="1" s="1"/>
  <c r="E91" i="1"/>
  <c r="F91" i="1" s="1"/>
  <c r="G91" i="1" s="1"/>
  <c r="I91" i="1" s="1"/>
  <c r="E92" i="1"/>
  <c r="F92" i="1" s="1"/>
  <c r="G92" i="1" s="1"/>
  <c r="I92" i="1" s="1"/>
  <c r="E93" i="1"/>
  <c r="F93" i="1" s="1"/>
  <c r="G93" i="1" s="1"/>
  <c r="I93" i="1" s="1"/>
  <c r="E94" i="1"/>
  <c r="F94" i="1" s="1"/>
  <c r="G94" i="1" s="1"/>
  <c r="I94" i="1" s="1"/>
  <c r="E99" i="1"/>
  <c r="F99" i="1" s="1"/>
  <c r="G99" i="1" s="1"/>
  <c r="I99" i="1" s="1"/>
  <c r="E100" i="1"/>
  <c r="F100" i="1" s="1"/>
  <c r="G100" i="1" s="1"/>
  <c r="I100" i="1" s="1"/>
  <c r="E101" i="1"/>
  <c r="F101" i="1"/>
  <c r="G101" i="1" s="1"/>
  <c r="I101" i="1" s="1"/>
  <c r="E72" i="1"/>
  <c r="F72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8" i="1"/>
  <c r="Q49" i="1"/>
  <c r="Q50" i="1"/>
  <c r="Q52" i="1"/>
  <c r="Q68" i="1"/>
  <c r="Q107" i="1"/>
  <c r="Q110" i="1"/>
  <c r="Q123" i="1"/>
  <c r="Q124" i="1"/>
  <c r="Q126" i="1"/>
  <c r="Q127" i="1"/>
  <c r="Q128" i="1"/>
  <c r="Q129" i="1"/>
  <c r="Q133" i="1"/>
  <c r="Q134" i="1"/>
  <c r="Q135" i="1"/>
  <c r="Q136" i="1"/>
  <c r="Q139" i="1"/>
  <c r="G80" i="2"/>
  <c r="C80" i="2"/>
  <c r="G125" i="2"/>
  <c r="C125" i="2"/>
  <c r="G79" i="2"/>
  <c r="C79" i="2"/>
  <c r="G78" i="2"/>
  <c r="C78" i="2"/>
  <c r="G124" i="2"/>
  <c r="C124" i="2"/>
  <c r="E124" i="2"/>
  <c r="G123" i="2"/>
  <c r="C123" i="2"/>
  <c r="G122" i="2"/>
  <c r="C122" i="2"/>
  <c r="E122" i="2"/>
  <c r="G121" i="2"/>
  <c r="C121" i="2"/>
  <c r="G77" i="2"/>
  <c r="C77" i="2"/>
  <c r="G76" i="2"/>
  <c r="C76" i="2"/>
  <c r="G75" i="2"/>
  <c r="C75" i="2"/>
  <c r="G120" i="2"/>
  <c r="C120" i="2"/>
  <c r="E120" i="2"/>
  <c r="G119" i="2"/>
  <c r="C119" i="2"/>
  <c r="E119" i="2"/>
  <c r="G118" i="2"/>
  <c r="C118" i="2"/>
  <c r="G117" i="2"/>
  <c r="C117" i="2"/>
  <c r="E117" i="2"/>
  <c r="G74" i="2"/>
  <c r="C74" i="2"/>
  <c r="G116" i="2"/>
  <c r="C116" i="2"/>
  <c r="G115" i="2"/>
  <c r="C115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114" i="2"/>
  <c r="C114" i="2"/>
  <c r="G63" i="2"/>
  <c r="C63" i="2"/>
  <c r="G113" i="2"/>
  <c r="C113" i="2"/>
  <c r="E113" i="2"/>
  <c r="G62" i="2"/>
  <c r="C62" i="2"/>
  <c r="G112" i="2"/>
  <c r="C112" i="2"/>
  <c r="E112" i="2"/>
  <c r="G61" i="2"/>
  <c r="C61" i="2"/>
  <c r="G60" i="2"/>
  <c r="C60" i="2"/>
  <c r="G59" i="2"/>
  <c r="C59" i="2"/>
  <c r="G58" i="2"/>
  <c r="C58" i="2"/>
  <c r="E58" i="2"/>
  <c r="G57" i="2"/>
  <c r="C57" i="2"/>
  <c r="G56" i="2"/>
  <c r="C56" i="2"/>
  <c r="E56" i="2"/>
  <c r="G55" i="2"/>
  <c r="C55" i="2"/>
  <c r="G54" i="2"/>
  <c r="C54" i="2"/>
  <c r="G53" i="2"/>
  <c r="C53" i="2"/>
  <c r="G52" i="2"/>
  <c r="C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G45" i="2"/>
  <c r="C45" i="2"/>
  <c r="G44" i="2"/>
  <c r="C44" i="2"/>
  <c r="G43" i="2"/>
  <c r="C43" i="2"/>
  <c r="E43" i="2"/>
  <c r="G42" i="2"/>
  <c r="C42" i="2"/>
  <c r="G41" i="2"/>
  <c r="C41" i="2"/>
  <c r="G40" i="2"/>
  <c r="C40" i="2"/>
  <c r="E40" i="2"/>
  <c r="G39" i="2"/>
  <c r="C39" i="2"/>
  <c r="G38" i="2"/>
  <c r="C38" i="2"/>
  <c r="G37" i="2"/>
  <c r="C37" i="2"/>
  <c r="G36" i="2"/>
  <c r="C36" i="2"/>
  <c r="G35" i="2"/>
  <c r="C35" i="2"/>
  <c r="E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E71" i="1"/>
  <c r="F71" i="1" s="1"/>
  <c r="G71" i="1" s="1"/>
  <c r="I71" i="1" s="1"/>
  <c r="G28" i="2"/>
  <c r="C28" i="2"/>
  <c r="E70" i="1"/>
  <c r="E28" i="2" s="1"/>
  <c r="G27" i="2"/>
  <c r="C27" i="2"/>
  <c r="E69" i="1"/>
  <c r="F69" i="1" s="1"/>
  <c r="G69" i="1" s="1"/>
  <c r="I69" i="1" s="1"/>
  <c r="G111" i="2"/>
  <c r="C111" i="2"/>
  <c r="G26" i="2"/>
  <c r="C26" i="2"/>
  <c r="E66" i="1"/>
  <c r="E26" i="2" s="1"/>
  <c r="G25" i="2"/>
  <c r="C25" i="2"/>
  <c r="E65" i="1"/>
  <c r="F65" i="1" s="1"/>
  <c r="G65" i="1" s="1"/>
  <c r="I65" i="1" s="1"/>
  <c r="G24" i="2"/>
  <c r="C24" i="2"/>
  <c r="E64" i="1"/>
  <c r="F64" i="1" s="1"/>
  <c r="G64" i="1" s="1"/>
  <c r="I64" i="1" s="1"/>
  <c r="G23" i="2"/>
  <c r="C23" i="2"/>
  <c r="E63" i="1"/>
  <c r="F63" i="1" s="1"/>
  <c r="G63" i="1" s="1"/>
  <c r="I63" i="1" s="1"/>
  <c r="G22" i="2"/>
  <c r="C22" i="2"/>
  <c r="E62" i="1"/>
  <c r="E22" i="2" s="1"/>
  <c r="G21" i="2"/>
  <c r="C21" i="2"/>
  <c r="E61" i="1"/>
  <c r="F61" i="1" s="1"/>
  <c r="G61" i="1" s="1"/>
  <c r="I61" i="1" s="1"/>
  <c r="G20" i="2"/>
  <c r="C20" i="2"/>
  <c r="E60" i="1"/>
  <c r="F60" i="1" s="1"/>
  <c r="G60" i="1" s="1"/>
  <c r="I60" i="1" s="1"/>
  <c r="G19" i="2"/>
  <c r="C19" i="2"/>
  <c r="E59" i="1"/>
  <c r="E19" i="2" s="1"/>
  <c r="G18" i="2"/>
  <c r="C18" i="2"/>
  <c r="E58" i="1"/>
  <c r="E18" i="2" s="1"/>
  <c r="G17" i="2"/>
  <c r="C17" i="2"/>
  <c r="E57" i="1"/>
  <c r="F57" i="1" s="1"/>
  <c r="G57" i="1" s="1"/>
  <c r="I57" i="1" s="1"/>
  <c r="G16" i="2"/>
  <c r="C16" i="2"/>
  <c r="E56" i="1"/>
  <c r="E16" i="2" s="1"/>
  <c r="G15" i="2"/>
  <c r="C15" i="2"/>
  <c r="E55" i="1"/>
  <c r="E15" i="2" s="1"/>
  <c r="G14" i="2"/>
  <c r="C14" i="2"/>
  <c r="E54" i="1"/>
  <c r="E14" i="2" s="1"/>
  <c r="G13" i="2"/>
  <c r="C13" i="2"/>
  <c r="E53" i="1"/>
  <c r="F53" i="1" s="1"/>
  <c r="G53" i="1" s="1"/>
  <c r="I53" i="1" s="1"/>
  <c r="G110" i="2"/>
  <c r="C110" i="2"/>
  <c r="E110" i="2"/>
  <c r="G12" i="2"/>
  <c r="C12" i="2"/>
  <c r="E51" i="1"/>
  <c r="E12" i="2" s="1"/>
  <c r="G109" i="2"/>
  <c r="C109" i="2"/>
  <c r="G108" i="2"/>
  <c r="C108" i="2"/>
  <c r="G107" i="2"/>
  <c r="C107" i="2"/>
  <c r="G11" i="2"/>
  <c r="C11" i="2"/>
  <c r="E47" i="1"/>
  <c r="E11" i="2" s="1"/>
  <c r="G106" i="2"/>
  <c r="C106" i="2"/>
  <c r="E106" i="2"/>
  <c r="G105" i="2"/>
  <c r="C105" i="2"/>
  <c r="G104" i="2"/>
  <c r="C104" i="2"/>
  <c r="E104" i="2"/>
  <c r="G103" i="2"/>
  <c r="C103" i="2"/>
  <c r="G102" i="2"/>
  <c r="C102" i="2"/>
  <c r="E102" i="2"/>
  <c r="G101" i="2"/>
  <c r="C101" i="2"/>
  <c r="G100" i="2"/>
  <c r="C100" i="2"/>
  <c r="E100" i="2"/>
  <c r="G99" i="2"/>
  <c r="C99" i="2"/>
  <c r="G98" i="2"/>
  <c r="C98" i="2"/>
  <c r="E98" i="2"/>
  <c r="G97" i="2"/>
  <c r="C97" i="2"/>
  <c r="G96" i="2"/>
  <c r="C96" i="2"/>
  <c r="E96" i="2"/>
  <c r="G95" i="2"/>
  <c r="C95" i="2"/>
  <c r="G94" i="2"/>
  <c r="C94" i="2"/>
  <c r="G93" i="2"/>
  <c r="C93" i="2"/>
  <c r="G92" i="2"/>
  <c r="C92" i="2"/>
  <c r="E92" i="2"/>
  <c r="G91" i="2"/>
  <c r="C91" i="2"/>
  <c r="G90" i="2"/>
  <c r="C90" i="2"/>
  <c r="E90" i="2"/>
  <c r="G89" i="2"/>
  <c r="C89" i="2"/>
  <c r="G88" i="2"/>
  <c r="C88" i="2"/>
  <c r="G87" i="2"/>
  <c r="C87" i="2"/>
  <c r="G86" i="2"/>
  <c r="C86" i="2"/>
  <c r="G85" i="2"/>
  <c r="C85" i="2"/>
  <c r="G84" i="2"/>
  <c r="C84" i="2"/>
  <c r="E84" i="2"/>
  <c r="G83" i="2"/>
  <c r="C83" i="2"/>
  <c r="G82" i="2"/>
  <c r="C82" i="2"/>
  <c r="E82" i="2"/>
  <c r="G81" i="2"/>
  <c r="C81" i="2"/>
  <c r="H80" i="2"/>
  <c r="D80" i="2"/>
  <c r="B80" i="2"/>
  <c r="A80" i="2"/>
  <c r="H125" i="2"/>
  <c r="B125" i="2"/>
  <c r="D125" i="2"/>
  <c r="A125" i="2"/>
  <c r="H79" i="2"/>
  <c r="D79" i="2"/>
  <c r="B79" i="2"/>
  <c r="A79" i="2"/>
  <c r="H78" i="2"/>
  <c r="B78" i="2"/>
  <c r="D78" i="2"/>
  <c r="A78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121" i="2"/>
  <c r="B121" i="2"/>
  <c r="D121" i="2"/>
  <c r="A121" i="2"/>
  <c r="H77" i="2"/>
  <c r="D77" i="2"/>
  <c r="B77" i="2"/>
  <c r="A77" i="2"/>
  <c r="H76" i="2"/>
  <c r="B76" i="2"/>
  <c r="D76" i="2"/>
  <c r="A76" i="2"/>
  <c r="H75" i="2"/>
  <c r="D75" i="2"/>
  <c r="B75" i="2"/>
  <c r="A75" i="2"/>
  <c r="H120" i="2"/>
  <c r="B120" i="2"/>
  <c r="D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74" i="2"/>
  <c r="D74" i="2"/>
  <c r="B74" i="2"/>
  <c r="A74" i="2"/>
  <c r="H116" i="2"/>
  <c r="D116" i="2"/>
  <c r="B116" i="2"/>
  <c r="A116" i="2"/>
  <c r="H115" i="2"/>
  <c r="D115" i="2"/>
  <c r="B115" i="2"/>
  <c r="A115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114" i="2"/>
  <c r="D114" i="2"/>
  <c r="B114" i="2"/>
  <c r="A114" i="2"/>
  <c r="H63" i="2"/>
  <c r="D63" i="2"/>
  <c r="B63" i="2"/>
  <c r="A63" i="2"/>
  <c r="H113" i="2"/>
  <c r="D113" i="2"/>
  <c r="B113" i="2"/>
  <c r="A113" i="2"/>
  <c r="H62" i="2"/>
  <c r="D62" i="2"/>
  <c r="B62" i="2"/>
  <c r="A62" i="2"/>
  <c r="H112" i="2"/>
  <c r="D112" i="2"/>
  <c r="B112" i="2"/>
  <c r="A11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F51" i="2"/>
  <c r="D51" i="2"/>
  <c r="B51" i="2"/>
  <c r="A51" i="2"/>
  <c r="H50" i="2"/>
  <c r="B50" i="2"/>
  <c r="F50" i="2"/>
  <c r="D50" i="2"/>
  <c r="A50" i="2"/>
  <c r="H49" i="2"/>
  <c r="B49" i="2"/>
  <c r="F49" i="2"/>
  <c r="D49" i="2"/>
  <c r="A49" i="2"/>
  <c r="H48" i="2"/>
  <c r="F48" i="2"/>
  <c r="D48" i="2"/>
  <c r="B48" i="2"/>
  <c r="A48" i="2"/>
  <c r="H47" i="2"/>
  <c r="B47" i="2"/>
  <c r="F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111" i="2"/>
  <c r="D111" i="2"/>
  <c r="B111" i="2"/>
  <c r="A111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10" i="2"/>
  <c r="B110" i="2"/>
  <c r="D110" i="2"/>
  <c r="A110" i="2"/>
  <c r="H12" i="2"/>
  <c r="D12" i="2"/>
  <c r="B12" i="2"/>
  <c r="A12" i="2"/>
  <c r="H109" i="2"/>
  <c r="B109" i="2"/>
  <c r="D109" i="2"/>
  <c r="A109" i="2"/>
  <c r="H108" i="2"/>
  <c r="D108" i="2"/>
  <c r="B108" i="2"/>
  <c r="A108" i="2"/>
  <c r="H107" i="2"/>
  <c r="B107" i="2"/>
  <c r="D107" i="2"/>
  <c r="A107" i="2"/>
  <c r="H11" i="2"/>
  <c r="D11" i="2"/>
  <c r="B11" i="2"/>
  <c r="A11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D95" i="2"/>
  <c r="B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D91" i="2"/>
  <c r="B91" i="2"/>
  <c r="A91" i="2"/>
  <c r="H90" i="2"/>
  <c r="B90" i="2"/>
  <c r="D90" i="2"/>
  <c r="A90" i="2"/>
  <c r="H89" i="2"/>
  <c r="D89" i="2"/>
  <c r="B89" i="2"/>
  <c r="A89" i="2"/>
  <c r="H88" i="2"/>
  <c r="B88" i="2"/>
  <c r="D88" i="2"/>
  <c r="A88" i="2"/>
  <c r="H87" i="2"/>
  <c r="D87" i="2"/>
  <c r="B87" i="2"/>
  <c r="A87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D81" i="2"/>
  <c r="B81" i="2"/>
  <c r="A81" i="2"/>
  <c r="Q130" i="1"/>
  <c r="Q131" i="1"/>
  <c r="Q132" i="1"/>
  <c r="Q140" i="1"/>
  <c r="Q137" i="1"/>
  <c r="F51" i="1"/>
  <c r="F55" i="1"/>
  <c r="G55" i="1" s="1"/>
  <c r="I55" i="1" s="1"/>
  <c r="F56" i="1"/>
  <c r="G56" i="1" s="1"/>
  <c r="I56" i="1" s="1"/>
  <c r="F59" i="1"/>
  <c r="G59" i="1" s="1"/>
  <c r="I59" i="1" s="1"/>
  <c r="F62" i="1"/>
  <c r="G62" i="1" s="1"/>
  <c r="I62" i="1" s="1"/>
  <c r="F66" i="1"/>
  <c r="G66" i="1" s="1"/>
  <c r="I66" i="1" s="1"/>
  <c r="E67" i="1"/>
  <c r="F67" i="1" s="1"/>
  <c r="G67" i="1" s="1"/>
  <c r="I67" i="1" s="1"/>
  <c r="F70" i="1"/>
  <c r="G70" i="1" s="1"/>
  <c r="I70" i="1" s="1"/>
  <c r="F14" i="1"/>
  <c r="F15" i="1" s="1"/>
  <c r="Q138" i="1"/>
  <c r="G51" i="1"/>
  <c r="I51" i="1" s="1"/>
  <c r="Q92" i="1"/>
  <c r="Q109" i="1"/>
  <c r="Q125" i="1"/>
  <c r="Q119" i="1"/>
  <c r="Q121" i="1"/>
  <c r="Q122" i="1"/>
  <c r="C17" i="1"/>
  <c r="Q47" i="1"/>
  <c r="Q51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11" i="1"/>
  <c r="Q112" i="1"/>
  <c r="Q113" i="1"/>
  <c r="Q114" i="1"/>
  <c r="Q115" i="1"/>
  <c r="Q116" i="1"/>
  <c r="Q117" i="1"/>
  <c r="Q118" i="1"/>
  <c r="Q120" i="1"/>
  <c r="E97" i="1"/>
  <c r="E54" i="2" s="1"/>
  <c r="E89" i="1"/>
  <c r="E46" i="2" s="1"/>
  <c r="E81" i="1"/>
  <c r="F81" i="1" s="1"/>
  <c r="G81" i="1" s="1"/>
  <c r="I81" i="1" s="1"/>
  <c r="E73" i="1"/>
  <c r="F73" i="1" s="1"/>
  <c r="G73" i="1" s="1"/>
  <c r="I73" i="1" s="1"/>
  <c r="E96" i="1"/>
  <c r="F96" i="1" s="1"/>
  <c r="G96" i="1" s="1"/>
  <c r="I96" i="1" s="1"/>
  <c r="E88" i="1"/>
  <c r="F88" i="1" s="1"/>
  <c r="G88" i="1" s="1"/>
  <c r="I88" i="1" s="1"/>
  <c r="E80" i="1"/>
  <c r="F80" i="1" s="1"/>
  <c r="G80" i="1" s="1"/>
  <c r="I80" i="1" s="1"/>
  <c r="E140" i="1"/>
  <c r="E80" i="2" s="1"/>
  <c r="E132" i="1"/>
  <c r="F132" i="1" s="1"/>
  <c r="G132" i="1" s="1"/>
  <c r="J132" i="1" s="1"/>
  <c r="E130" i="1"/>
  <c r="E75" i="2" s="1"/>
  <c r="E118" i="1"/>
  <c r="F118" i="1" s="1"/>
  <c r="G118" i="1" s="1"/>
  <c r="J118" i="1" s="1"/>
  <c r="E114" i="1"/>
  <c r="F114" i="1" s="1"/>
  <c r="G114" i="1" s="1"/>
  <c r="J114" i="1" s="1"/>
  <c r="E106" i="1"/>
  <c r="F106" i="1" s="1"/>
  <c r="G106" i="1" s="1"/>
  <c r="J106" i="1" s="1"/>
  <c r="E103" i="1"/>
  <c r="F103" i="1" s="1"/>
  <c r="G103" i="1" s="1"/>
  <c r="J103" i="1" s="1"/>
  <c r="E138" i="1"/>
  <c r="F138" i="1" s="1"/>
  <c r="G138" i="1" s="1"/>
  <c r="K138" i="1" s="1"/>
  <c r="E113" i="1"/>
  <c r="F113" i="1" s="1"/>
  <c r="G113" i="1" s="1"/>
  <c r="K113" i="1" s="1"/>
  <c r="E117" i="1"/>
  <c r="F117" i="1" s="1"/>
  <c r="G117" i="1" s="1"/>
  <c r="K117" i="1" s="1"/>
  <c r="E105" i="1"/>
  <c r="F105" i="1" s="1"/>
  <c r="G105" i="1" s="1"/>
  <c r="K105" i="1" s="1"/>
  <c r="E122" i="1"/>
  <c r="E73" i="2" s="1"/>
  <c r="E119" i="1"/>
  <c r="E70" i="2" s="1"/>
  <c r="E139" i="1"/>
  <c r="E125" i="2" s="1"/>
  <c r="E98" i="1"/>
  <c r="E55" i="2" s="1"/>
  <c r="E90" i="1"/>
  <c r="E47" i="2" s="1"/>
  <c r="F90" i="1"/>
  <c r="G90" i="1" s="1"/>
  <c r="J90" i="1" s="1"/>
  <c r="E82" i="1"/>
  <c r="F82" i="1" s="1"/>
  <c r="G82" i="1" s="1"/>
  <c r="I82" i="1" s="1"/>
  <c r="E74" i="1"/>
  <c r="F74" i="1" s="1"/>
  <c r="G74" i="1" s="1"/>
  <c r="I74" i="1" s="1"/>
  <c r="E95" i="1"/>
  <c r="E52" i="2" s="1"/>
  <c r="E87" i="1"/>
  <c r="F87" i="1"/>
  <c r="G87" i="1" s="1"/>
  <c r="I87" i="1" s="1"/>
  <c r="E79" i="1"/>
  <c r="F79" i="1" s="1"/>
  <c r="G79" i="1" s="1"/>
  <c r="I79" i="1" s="1"/>
  <c r="E43" i="1"/>
  <c r="F43" i="1" s="1"/>
  <c r="G43" i="1" s="1"/>
  <c r="I43" i="1" s="1"/>
  <c r="E41" i="1"/>
  <c r="E101" i="2" s="1"/>
  <c r="E39" i="1"/>
  <c r="E99" i="2" s="1"/>
  <c r="F39" i="1"/>
  <c r="G39" i="1" s="1"/>
  <c r="I39" i="1" s="1"/>
  <c r="E37" i="1"/>
  <c r="F37" i="1" s="1"/>
  <c r="G37" i="1" s="1"/>
  <c r="I37" i="1" s="1"/>
  <c r="E35" i="1"/>
  <c r="F35" i="1" s="1"/>
  <c r="G35" i="1" s="1"/>
  <c r="I35" i="1" s="1"/>
  <c r="E33" i="1"/>
  <c r="F33" i="1" s="1"/>
  <c r="G33" i="1" s="1"/>
  <c r="I33" i="1" s="1"/>
  <c r="E31" i="1"/>
  <c r="E91" i="2" s="1"/>
  <c r="F31" i="1"/>
  <c r="G31" i="1" s="1"/>
  <c r="I31" i="1" s="1"/>
  <c r="E29" i="1"/>
  <c r="F29" i="1" s="1"/>
  <c r="G29" i="1" s="1"/>
  <c r="I29" i="1" s="1"/>
  <c r="E27" i="1"/>
  <c r="F27" i="1" s="1"/>
  <c r="G27" i="1" s="1"/>
  <c r="I27" i="1" s="1"/>
  <c r="E25" i="1"/>
  <c r="F25" i="1" s="1"/>
  <c r="G25" i="1" s="1"/>
  <c r="I25" i="1" s="1"/>
  <c r="E23" i="1"/>
  <c r="E21" i="1"/>
  <c r="E50" i="1"/>
  <c r="F50" i="1" s="1"/>
  <c r="G50" i="1" s="1"/>
  <c r="I50" i="1" s="1"/>
  <c r="E48" i="1"/>
  <c r="F48" i="1"/>
  <c r="G48" i="1" s="1"/>
  <c r="I48" i="1" s="1"/>
  <c r="E68" i="1"/>
  <c r="F68" i="1" s="1"/>
  <c r="G68" i="1" s="1"/>
  <c r="I68" i="1" s="1"/>
  <c r="E45" i="1"/>
  <c r="F45" i="1" s="1"/>
  <c r="G45" i="1" s="1"/>
  <c r="I45" i="1" s="1"/>
  <c r="E123" i="1"/>
  <c r="F123" i="1" s="1"/>
  <c r="G123" i="1" s="1"/>
  <c r="I123" i="1" s="1"/>
  <c r="E135" i="1"/>
  <c r="E123" i="2" s="1"/>
  <c r="E133" i="1"/>
  <c r="F133" i="1" s="1"/>
  <c r="G133" i="1" s="1"/>
  <c r="I133" i="1" s="1"/>
  <c r="E127" i="1"/>
  <c r="F127" i="1" s="1"/>
  <c r="G127" i="1" s="1"/>
  <c r="I127" i="1" s="1"/>
  <c r="E124" i="1"/>
  <c r="F124" i="1" s="1"/>
  <c r="G124" i="1" s="1"/>
  <c r="I124" i="1" s="1"/>
  <c r="E141" i="1"/>
  <c r="F141" i="1" s="1"/>
  <c r="G141" i="1" s="1"/>
  <c r="K141" i="1" s="1"/>
  <c r="E137" i="1"/>
  <c r="F137" i="1" s="1"/>
  <c r="G137" i="1" s="1"/>
  <c r="J137" i="1" s="1"/>
  <c r="E131" i="1"/>
  <c r="F131" i="1" s="1"/>
  <c r="G131" i="1" s="1"/>
  <c r="J131" i="1" s="1"/>
  <c r="E120" i="1"/>
  <c r="F120" i="1" s="1"/>
  <c r="G120" i="1" s="1"/>
  <c r="J120" i="1" s="1"/>
  <c r="E115" i="1"/>
  <c r="F115" i="1" s="1"/>
  <c r="G115" i="1" s="1"/>
  <c r="J115" i="1" s="1"/>
  <c r="E111" i="1"/>
  <c r="F111" i="1" s="1"/>
  <c r="G111" i="1" s="1"/>
  <c r="J111" i="1" s="1"/>
  <c r="E104" i="1"/>
  <c r="F104" i="1" s="1"/>
  <c r="G104" i="1" s="1"/>
  <c r="J104" i="1" s="1"/>
  <c r="E102" i="1"/>
  <c r="F102" i="1" s="1"/>
  <c r="G102" i="1" s="1"/>
  <c r="J102" i="1" s="1"/>
  <c r="E125" i="1"/>
  <c r="F125" i="1" s="1"/>
  <c r="G125" i="1" s="1"/>
  <c r="K125" i="1" s="1"/>
  <c r="E112" i="1"/>
  <c r="F112" i="1" s="1"/>
  <c r="G112" i="1" s="1"/>
  <c r="K112" i="1" s="1"/>
  <c r="E116" i="1"/>
  <c r="F116" i="1" s="1"/>
  <c r="G116" i="1" s="1"/>
  <c r="K116" i="1" s="1"/>
  <c r="E109" i="1"/>
  <c r="F109" i="1" s="1"/>
  <c r="G109" i="1" s="1"/>
  <c r="K109" i="1" s="1"/>
  <c r="E121" i="1"/>
  <c r="E72" i="2" s="1"/>
  <c r="E110" i="1"/>
  <c r="F110" i="1" s="1"/>
  <c r="G110" i="1" s="1"/>
  <c r="I110" i="1" s="1"/>
  <c r="F21" i="1"/>
  <c r="G21" i="1" s="1"/>
  <c r="I21" i="1" s="1"/>
  <c r="E81" i="2"/>
  <c r="F23" i="1"/>
  <c r="G23" i="1" s="1"/>
  <c r="I23" i="1" s="1"/>
  <c r="E83" i="2"/>
  <c r="E60" i="2"/>
  <c r="E79" i="2"/>
  <c r="E107" i="2"/>
  <c r="E45" i="2"/>
  <c r="E62" i="2"/>
  <c r="E37" i="2"/>
  <c r="E44" i="2"/>
  <c r="E118" i="2"/>
  <c r="E103" i="2"/>
  <c r="E38" i="2"/>
  <c r="E95" i="2"/>
  <c r="E36" i="2"/>
  <c r="E74" i="2"/>
  <c r="E31" i="2"/>
  <c r="E77" i="2"/>
  <c r="F89" i="1" l="1"/>
  <c r="G89" i="1" s="1"/>
  <c r="I89" i="1" s="1"/>
  <c r="F47" i="1"/>
  <c r="G47" i="1" s="1"/>
  <c r="J47" i="1" s="1"/>
  <c r="E69" i="2"/>
  <c r="E57" i="2"/>
  <c r="E89" i="2"/>
  <c r="F122" i="1"/>
  <c r="G122" i="1" s="1"/>
  <c r="K122" i="1" s="1"/>
  <c r="E30" i="2"/>
  <c r="E39" i="2"/>
  <c r="E94" i="2"/>
  <c r="E41" i="2"/>
  <c r="E61" i="2"/>
  <c r="E53" i="2"/>
  <c r="F139" i="1"/>
  <c r="G139" i="1" s="1"/>
  <c r="I139" i="1" s="1"/>
  <c r="E86" i="2"/>
  <c r="E32" i="2"/>
  <c r="E68" i="2"/>
  <c r="E29" i="2"/>
  <c r="E42" i="2"/>
  <c r="E108" i="2"/>
  <c r="E105" i="2"/>
  <c r="E67" i="2"/>
  <c r="E88" i="2"/>
  <c r="E87" i="2"/>
  <c r="E76" i="2"/>
  <c r="E34" i="2"/>
  <c r="E93" i="2"/>
  <c r="E66" i="2"/>
  <c r="E121" i="2"/>
  <c r="E111" i="2"/>
  <c r="E97" i="2"/>
  <c r="F41" i="1"/>
  <c r="G41" i="1" s="1"/>
  <c r="I41" i="1" s="1"/>
  <c r="F95" i="1"/>
  <c r="G95" i="1" s="1"/>
  <c r="F98" i="1"/>
  <c r="G98" i="1" s="1"/>
  <c r="I98" i="1" s="1"/>
  <c r="F119" i="1"/>
  <c r="G119" i="1" s="1"/>
  <c r="K119" i="1" s="1"/>
  <c r="F130" i="1"/>
  <c r="G130" i="1" s="1"/>
  <c r="J130" i="1" s="1"/>
  <c r="F140" i="1"/>
  <c r="G140" i="1" s="1"/>
  <c r="J140" i="1" s="1"/>
  <c r="F97" i="1"/>
  <c r="G97" i="1" s="1"/>
  <c r="I97" i="1" s="1"/>
  <c r="E13" i="2"/>
  <c r="E17" i="2"/>
  <c r="E21" i="2"/>
  <c r="E23" i="2"/>
  <c r="E25" i="2"/>
  <c r="F121" i="1"/>
  <c r="G121" i="1" s="1"/>
  <c r="K121" i="1" s="1"/>
  <c r="F135" i="1"/>
  <c r="G135" i="1" s="1"/>
  <c r="I135" i="1" s="1"/>
  <c r="F58" i="1"/>
  <c r="G58" i="1" s="1"/>
  <c r="I58" i="1" s="1"/>
  <c r="F54" i="1"/>
  <c r="G54" i="1" s="1"/>
  <c r="I54" i="1" s="1"/>
  <c r="E116" i="2"/>
  <c r="E109" i="2"/>
  <c r="E20" i="2"/>
  <c r="E24" i="2"/>
  <c r="E59" i="2"/>
  <c r="E65" i="2"/>
  <c r="E85" i="2"/>
  <c r="E115" i="2"/>
  <c r="E64" i="2"/>
  <c r="E114" i="2"/>
  <c r="E27" i="2"/>
  <c r="E78" i="2"/>
  <c r="E63" i="2"/>
  <c r="E71" i="2"/>
  <c r="C12" i="1"/>
  <c r="C11" i="1"/>
  <c r="O108" i="1" l="1"/>
  <c r="C16" i="1"/>
  <c r="D18" i="1" s="1"/>
  <c r="I95" i="1"/>
  <c r="O45" i="1"/>
  <c r="C15" i="1"/>
  <c r="O80" i="1"/>
  <c r="O78" i="1"/>
  <c r="O103" i="1"/>
  <c r="O39" i="1"/>
  <c r="O120" i="1"/>
  <c r="O61" i="1"/>
  <c r="O30" i="1"/>
  <c r="O90" i="1"/>
  <c r="O22" i="1"/>
  <c r="O137" i="1"/>
  <c r="O98" i="1"/>
  <c r="O122" i="1"/>
  <c r="O140" i="1"/>
  <c r="O71" i="1"/>
  <c r="O26" i="1"/>
  <c r="O49" i="1"/>
  <c r="O93" i="1"/>
  <c r="O129" i="1"/>
  <c r="O38" i="1"/>
  <c r="O143" i="1"/>
  <c r="O83" i="1"/>
  <c r="O81" i="1"/>
  <c r="O75" i="1"/>
  <c r="O63" i="1"/>
  <c r="O106" i="1"/>
  <c r="O40" i="1"/>
  <c r="O37" i="1"/>
  <c r="O65" i="1"/>
  <c r="O141" i="1"/>
  <c r="O67" i="1"/>
  <c r="O79" i="1"/>
  <c r="O126" i="1"/>
  <c r="O96" i="1"/>
  <c r="O44" i="1"/>
  <c r="O55" i="1"/>
  <c r="O97" i="1"/>
  <c r="O77" i="1"/>
  <c r="O51" i="1"/>
  <c r="O42" i="1"/>
  <c r="O31" i="1"/>
  <c r="O133" i="1"/>
  <c r="O123" i="1"/>
  <c r="O87" i="1"/>
  <c r="O112" i="1"/>
  <c r="O134" i="1"/>
  <c r="O86" i="1"/>
  <c r="O48" i="1"/>
  <c r="O88" i="1"/>
  <c r="O46" i="1"/>
  <c r="O142" i="1"/>
  <c r="O32" i="1"/>
  <c r="O76" i="1"/>
  <c r="O35" i="1"/>
  <c r="O94" i="1"/>
  <c r="O82" i="1"/>
  <c r="O109" i="1"/>
  <c r="O128" i="1"/>
  <c r="O136" i="1"/>
  <c r="O130" i="1"/>
  <c r="O102" i="1"/>
  <c r="O99" i="1"/>
  <c r="O64" i="1"/>
  <c r="O36" i="1"/>
  <c r="O52" i="1"/>
  <c r="O127" i="1"/>
  <c r="O110" i="1"/>
  <c r="O114" i="1"/>
  <c r="O73" i="1"/>
  <c r="O115" i="1"/>
  <c r="O117" i="1"/>
  <c r="O25" i="1"/>
  <c r="O68" i="1"/>
  <c r="O59" i="1"/>
  <c r="O124" i="1"/>
  <c r="O33" i="1"/>
  <c r="O131" i="1"/>
  <c r="O119" i="1"/>
  <c r="O118" i="1"/>
  <c r="O50" i="1"/>
  <c r="O47" i="1"/>
  <c r="O139" i="1"/>
  <c r="O72" i="1"/>
  <c r="O53" i="1"/>
  <c r="O101" i="1"/>
  <c r="O66" i="1"/>
  <c r="O92" i="1"/>
  <c r="O100" i="1"/>
  <c r="O121" i="1"/>
  <c r="O69" i="1"/>
  <c r="O21" i="1"/>
  <c r="O41" i="1"/>
  <c r="O84" i="1"/>
  <c r="O54" i="1"/>
  <c r="O28" i="1"/>
  <c r="O23" i="1"/>
  <c r="O113" i="1"/>
  <c r="O138" i="1"/>
  <c r="O104" i="1"/>
  <c r="O29" i="1"/>
  <c r="O135" i="1"/>
  <c r="O89" i="1"/>
  <c r="O57" i="1"/>
  <c r="O70" i="1"/>
  <c r="O111" i="1"/>
  <c r="O56" i="1"/>
  <c r="O58" i="1"/>
  <c r="O85" i="1"/>
  <c r="O24" i="1"/>
  <c r="O91" i="1"/>
  <c r="O116" i="1"/>
  <c r="O27" i="1"/>
  <c r="O60" i="1"/>
  <c r="O62" i="1"/>
  <c r="O107" i="1"/>
  <c r="O95" i="1"/>
  <c r="O34" i="1"/>
  <c r="O43" i="1"/>
  <c r="O105" i="1"/>
  <c r="O125" i="1"/>
  <c r="O132" i="1"/>
  <c r="O7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<sst xmlns="http://schemas.openxmlformats.org/spreadsheetml/2006/main" count="1152" uniqueCount="515">
  <si>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</si>
  <si>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</si>
  <si>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</si>
  <si>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</si>
  <si>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</si>
  <si>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</si>
  <si>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</si>
  <si>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</si>
  <si>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</si>
  <si>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</si>
  <si>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</si>
  <si>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</si>
  <si>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</si>
  <si>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</si>
  <si>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</si>
  <si>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</si>
  <si>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</si>
  <si>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</si>
  <si>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</si>
  <si>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</si>
  <si>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</si>
  <si>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</si>
  <si>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</si>
  <si>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</si>
  <si>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</si>
  <si>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</si>
  <si>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</si>
  <si>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</si>
  <si>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</si>
  <si>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BL And / GSC 3635-1320</t>
  </si>
  <si>
    <t>EB/contact</t>
  </si>
  <si>
    <t>BBSAG Bull.20</t>
  </si>
  <si>
    <t>BBSAG Bull.25</t>
  </si>
  <si>
    <t>BBSAG Bull.26</t>
  </si>
  <si>
    <t>BBSAG Bull.35</t>
  </si>
  <si>
    <t>BBSAG Bull.36</t>
  </si>
  <si>
    <t>BBSAG Bull.39</t>
  </si>
  <si>
    <t>BBSAG Bull.45</t>
  </si>
  <si>
    <t>BBSAG Bull.50</t>
  </si>
  <si>
    <t>BBSAG Bull.51</t>
  </si>
  <si>
    <t>BBSAG Bull.90</t>
  </si>
  <si>
    <t>BBSAG Bull.91</t>
  </si>
  <si>
    <t>BBSAG Bull.93</t>
  </si>
  <si>
    <t>BBSAG Bull.94</t>
  </si>
  <si>
    <t>BBSAG Bull.96</t>
  </si>
  <si>
    <t>BBSAG 96</t>
  </si>
  <si>
    <t>BBSAG Bull.98</t>
  </si>
  <si>
    <t>BBSAG Bull.99</t>
  </si>
  <si>
    <t>BBSAG Bull.100</t>
  </si>
  <si>
    <t>BBSAG Bull.102</t>
  </si>
  <si>
    <t>BBSAG Bull.103</t>
  </si>
  <si>
    <t>BBSAG Bull.105</t>
  </si>
  <si>
    <t>BBSAG Bull.107</t>
  </si>
  <si>
    <t>IBVS 4222</t>
  </si>
  <si>
    <t>BBSAG Bull.110</t>
  </si>
  <si>
    <t>BBSAG Bull.112</t>
  </si>
  <si>
    <t>BBSAG Bull.113</t>
  </si>
  <si>
    <t>BBSAG Bull.114</t>
  </si>
  <si>
    <t>BBSAG Bull.115</t>
  </si>
  <si>
    <t>BBSAG Bull.116</t>
  </si>
  <si>
    <t>IBVS 4711</t>
  </si>
  <si>
    <t>II</t>
  </si>
  <si>
    <t>IBVS 5016</t>
  </si>
  <si>
    <t>IBVS 5040</t>
  </si>
  <si>
    <t>I</t>
  </si>
  <si>
    <t>IBVS 5484</t>
  </si>
  <si>
    <t>IBVS 5643</t>
  </si>
  <si>
    <t>IBVS 5694</t>
  </si>
  <si>
    <t>IBVS 5657</t>
  </si>
  <si>
    <t>IBVS 5731</t>
  </si>
  <si>
    <t>bad?</t>
  </si>
  <si>
    <t>IBVS 5653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</si>
  <si>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</si>
  <si>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</si>
  <si>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</si>
  <si>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</si>
  <si>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</si>
  <si>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0074</t>
  </si>
  <si>
    <t>IBVS 5820</t>
  </si>
  <si>
    <t>JAVSO..39..177</t>
  </si>
  <si>
    <t>IBVS 6042</t>
  </si>
  <si>
    <t>Add cycle</t>
  </si>
  <si>
    <t>Old Cycle</t>
  </si>
  <si>
    <t>IBVS 6070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</si>
  <si>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</si>
  <si>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</si>
  <si>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</si>
  <si>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</si>
  <si>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</si>
  <si>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</si>
  <si>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</si>
  <si>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</si>
  <si>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</si>
  <si>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</si>
  <si>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</si>
  <si>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</si>
  <si>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</si>
  <si>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</si>
  <si>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</si>
  <si>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2415831.791 </t>
  </si>
  <si>
    <t> 23.03.1902 06:59 </t>
  </si>
  <si>
    <t> -0.069 </t>
  </si>
  <si>
    <t>P </t>
  </si>
  <si>
    <t> M.A.Kliakotko </t>
  </si>
  <si>
    <t> PZ 8.75 </t>
  </si>
  <si>
    <t>2417733.135 </t>
  </si>
  <si>
    <t> 06.06.1907 15:14 </t>
  </si>
  <si>
    <t> -0.018 </t>
  </si>
  <si>
    <t>2427683.099 </t>
  </si>
  <si>
    <t> 02.09.1934 14:22 </t>
  </si>
  <si>
    <t> -0.059 </t>
  </si>
  <si>
    <t>2428328.966 </t>
  </si>
  <si>
    <t> 09.06.1936 11:11 </t>
  </si>
  <si>
    <t> 0.004 </t>
  </si>
  <si>
    <t>2428723.358 </t>
  </si>
  <si>
    <t> 08.07.1937 20:35 </t>
  </si>
  <si>
    <t> -0.022 </t>
  </si>
  <si>
    <t>2428729.148 </t>
  </si>
  <si>
    <t> 14.07.1937 15:33 </t>
  </si>
  <si>
    <t> -0.011 </t>
  </si>
  <si>
    <t>2428747.204 </t>
  </si>
  <si>
    <t> 01.08.1937 16:53 </t>
  </si>
  <si>
    <t> -0.014 </t>
  </si>
  <si>
    <t>2428750.820 </t>
  </si>
  <si>
    <t> 05.08.1937 07:40 </t>
  </si>
  <si>
    <t> -0.010 </t>
  </si>
  <si>
    <t>2428755.155 </t>
  </si>
  <si>
    <t> 09.08.1937 15:43 </t>
  </si>
  <si>
    <t> -0.009 </t>
  </si>
  <si>
    <t>2428763.101 </t>
  </si>
  <si>
    <t> 17.08.1937 14:25 </t>
  </si>
  <si>
    <t>2428773.287 </t>
  </si>
  <si>
    <t> 27.08.1937 18:53 </t>
  </si>
  <si>
    <t> 0.063 </t>
  </si>
  <si>
    <t>2428776.087 </t>
  </si>
  <si>
    <t> 30.08.1937 14:05 </t>
  </si>
  <si>
    <t> -0.026 </t>
  </si>
  <si>
    <t>2429046.270 </t>
  </si>
  <si>
    <t> 27.05.1938 18:28 </t>
  </si>
  <si>
    <t> -0.012 </t>
  </si>
  <si>
    <t>2429133.681 </t>
  </si>
  <si>
    <t> 23.08.1938 04:20 </t>
  </si>
  <si>
    <t> -0.008 </t>
  </si>
  <si>
    <t>2429161.116 </t>
  </si>
  <si>
    <t> 19.09.1938 14:47 </t>
  </si>
  <si>
    <t> -0.023 </t>
  </si>
  <si>
    <t>2429166.173 </t>
  </si>
  <si>
    <t> 24.09.1938 16:09 </t>
  </si>
  <si>
    <t>2429455.844 </t>
  </si>
  <si>
    <t> 11.07.1939 08:15 </t>
  </si>
  <si>
    <t> -0.025 </t>
  </si>
  <si>
    <t>2429460.919 </t>
  </si>
  <si>
    <t> 16.07.1939 10:03 </t>
  </si>
  <si>
    <t> -0.006 </t>
  </si>
  <si>
    <t>2429465.975 </t>
  </si>
  <si>
    <t> 21.07.1939 11:24 </t>
  </si>
  <si>
    <t> -0.007 </t>
  </si>
  <si>
    <t>2429486.203 </t>
  </si>
  <si>
    <t> 10.08.1939 16:52 </t>
  </si>
  <si>
    <t>2429492.715 </t>
  </si>
  <si>
    <t> 17.08.1939 05:09 </t>
  </si>
  <si>
    <t> 0.005 </t>
  </si>
  <si>
    <t>2429656.675 </t>
  </si>
  <si>
    <t> 28.01.1940 04:12 </t>
  </si>
  <si>
    <t>2430798.760 </t>
  </si>
  <si>
    <t> 15.03.1943 06:14 </t>
  </si>
  <si>
    <t>2433924.488 </t>
  </si>
  <si>
    <t> 04.10.1951 23:42 </t>
  </si>
  <si>
    <t> 0.002 </t>
  </si>
  <si>
    <t> H.Huth </t>
  </si>
  <si>
    <t> VSS 4.169 </t>
  </si>
  <si>
    <t>2434979.152 </t>
  </si>
  <si>
    <t> 24.08.1954 15:38 </t>
  </si>
  <si>
    <t> T.A.Azarnova </t>
  </si>
  <si>
    <t> AC 163.15 </t>
  </si>
  <si>
    <t>2439029.502 </t>
  </si>
  <si>
    <t> 26.09.1965 00:02 </t>
  </si>
  <si>
    <t> K.Häussler </t>
  </si>
  <si>
    <t> HABZ 78 </t>
  </si>
  <si>
    <t>2439404.4289 </t>
  </si>
  <si>
    <t> 05.10.1966 22:17 </t>
  </si>
  <si>
    <t> -0.0004 </t>
  </si>
  <si>
    <t>E </t>
  </si>
  <si>
    <t>?</t>
  </si>
  <si>
    <t> M.Vetesnik </t>
  </si>
  <si>
    <t> BAC 18.209 </t>
  </si>
  <si>
    <t>2440151.380 </t>
  </si>
  <si>
    <t> 21.10.1968 21:07 </t>
  </si>
  <si>
    <t> 0.014 </t>
  </si>
  <si>
    <t>2441595.392 </t>
  </si>
  <si>
    <t> 04.10.1972 21:24 </t>
  </si>
  <si>
    <t>2441598.289 </t>
  </si>
  <si>
    <t> 07.10.1972 18:56 </t>
  </si>
  <si>
    <t>2442428.295 </t>
  </si>
  <si>
    <t> 15.01.1975 19:04 </t>
  </si>
  <si>
    <t> 0.000 </t>
  </si>
  <si>
    <t>V </t>
  </si>
  <si>
    <t> R.Diethelm </t>
  </si>
  <si>
    <t> BBS 20 </t>
  </si>
  <si>
    <t>2442628.419 </t>
  </si>
  <si>
    <t> 03.08.1975 22:03 </t>
  </si>
  <si>
    <t> 0.026 </t>
  </si>
  <si>
    <t> T.Berthold </t>
  </si>
  <si>
    <t> MVS 7.149 </t>
  </si>
  <si>
    <t>2442748.301 </t>
  </si>
  <si>
    <t> 01.12.1975 19:13 </t>
  </si>
  <si>
    <t> BBS 25 </t>
  </si>
  <si>
    <t>2442787.301 </t>
  </si>
  <si>
    <t> 09.01.1976 19:13 </t>
  </si>
  <si>
    <t> BBS 26 </t>
  </si>
  <si>
    <t>2443458.391 </t>
  </si>
  <si>
    <t> 10.11.1977 21:23 </t>
  </si>
  <si>
    <t> H.Peter </t>
  </si>
  <si>
    <t> BBS 35 </t>
  </si>
  <si>
    <t>2443508.255 </t>
  </si>
  <si>
    <t> 30.12.1977 18:07 </t>
  </si>
  <si>
    <t> 0.008 </t>
  </si>
  <si>
    <t> BBS 36 </t>
  </si>
  <si>
    <t>2443765.413 </t>
  </si>
  <si>
    <t> 13.09.1978 21:54 </t>
  </si>
  <si>
    <t> 0.001 </t>
  </si>
  <si>
    <t> BBS 39 </t>
  </si>
  <si>
    <t>2443791.398 </t>
  </si>
  <si>
    <t> 09.10.1978 21:33 </t>
  </si>
  <si>
    <t> -0.020 </t>
  </si>
  <si>
    <t>2444166.336 </t>
  </si>
  <si>
    <t> 19.10.1979 20:03 </t>
  </si>
  <si>
    <t> BBS 45 </t>
  </si>
  <si>
    <t>2444486.334 </t>
  </si>
  <si>
    <t> 03.09.1980 20:00 </t>
  </si>
  <si>
    <t> BBS 50 </t>
  </si>
  <si>
    <t>2444496.451 </t>
  </si>
  <si>
    <t> 13.09.1980 22:49 </t>
  </si>
  <si>
    <t>2444512.356 </t>
  </si>
  <si>
    <t> 29.09.1980 20:32 </t>
  </si>
  <si>
    <t> 0.007 </t>
  </si>
  <si>
    <t> BBS 51 </t>
  </si>
  <si>
    <t>2447439.420 </t>
  </si>
  <si>
    <t> 04.10.1988 22:04 </t>
  </si>
  <si>
    <t> BBS 90 </t>
  </si>
  <si>
    <t>2447481.316 </t>
  </si>
  <si>
    <t> 15.11.1988 19:35 </t>
  </si>
  <si>
    <t>2447525.369 </t>
  </si>
  <si>
    <t> 29.12.1988 20:51 </t>
  </si>
  <si>
    <t>2447528.283 </t>
  </si>
  <si>
    <t> 01.01.1989 18:47 </t>
  </si>
  <si>
    <t> 0.015 </t>
  </si>
  <si>
    <t> BBS 91 </t>
  </si>
  <si>
    <t>2447554.282 </t>
  </si>
  <si>
    <t> 27.01.1989 18:46 </t>
  </si>
  <si>
    <t>2447824.435 </t>
  </si>
  <si>
    <t> 24.10.1989 22:26 </t>
  </si>
  <si>
    <t> BBS 93 </t>
  </si>
  <si>
    <t>2447897.386 </t>
  </si>
  <si>
    <t> 05.01.1990 21:15 </t>
  </si>
  <si>
    <t> -0.016 </t>
  </si>
  <si>
    <t> BBS 94 </t>
  </si>
  <si>
    <t>2448092.464 </t>
  </si>
  <si>
    <t> 19.07.1990 23:08 </t>
  </si>
  <si>
    <t> 0.020 </t>
  </si>
  <si>
    <t> BBS 96 </t>
  </si>
  <si>
    <t>2448126.408 </t>
  </si>
  <si>
    <t> 22.08.1990 21:47 </t>
  </si>
  <si>
    <t> 0.012 </t>
  </si>
  <si>
    <t> BBS 96/100 </t>
  </si>
  <si>
    <t>2448178.434 </t>
  </si>
  <si>
    <t> 13.10.1990 22:24 </t>
  </si>
  <si>
    <t> 0.027 </t>
  </si>
  <si>
    <t>2448459.407 </t>
  </si>
  <si>
    <t> 21.07.1991 21:46 </t>
  </si>
  <si>
    <t> -0.004 </t>
  </si>
  <si>
    <t> BBS 98 </t>
  </si>
  <si>
    <t>2448506.371 </t>
  </si>
  <si>
    <t> 06.09.1991 20:54 </t>
  </si>
  <si>
    <t> 0.006 </t>
  </si>
  <si>
    <t> BBS 99 </t>
  </si>
  <si>
    <t>2448540.339 </t>
  </si>
  <si>
    <t> 10.10.1991 20:08 </t>
  </si>
  <si>
    <t> 0.022 </t>
  </si>
  <si>
    <t>2448548.283 </t>
  </si>
  <si>
    <t> 18.10.1991 18:47 </t>
  </si>
  <si>
    <t>2448561.283 </t>
  </si>
  <si>
    <t> 31.10.1991 18:47 </t>
  </si>
  <si>
    <t> 0.017 </t>
  </si>
  <si>
    <t>2448652.284 </t>
  </si>
  <si>
    <t> 30.01.1992 18:48 </t>
  </si>
  <si>
    <t> -0.001 </t>
  </si>
  <si>
    <t> BBS 100 </t>
  </si>
  <si>
    <t>2448860.345 </t>
  </si>
  <si>
    <t> 25.08.1992 20:16 </t>
  </si>
  <si>
    <t> 0.016 </t>
  </si>
  <si>
    <t> BBS 102 </t>
  </si>
  <si>
    <t>2448891.410 </t>
  </si>
  <si>
    <t> 25.09.1992 21:50 </t>
  </si>
  <si>
    <t> 0.018 </t>
  </si>
  <si>
    <t>2449003.360 </t>
  </si>
  <si>
    <t> 15.01.1993 20:38 </t>
  </si>
  <si>
    <t> BBS 103 </t>
  </si>
  <si>
    <t>2449024.286 </t>
  </si>
  <si>
    <t> 05.02.1993 18:51 </t>
  </si>
  <si>
    <t>2449211.415 </t>
  </si>
  <si>
    <t> 11.08.1993 21:57 </t>
  </si>
  <si>
    <t> 0.011 </t>
  </si>
  <si>
    <t> BBS 105 </t>
  </si>
  <si>
    <t>2449219.352 </t>
  </si>
  <si>
    <t> 19.08.1993 20:26 </t>
  </si>
  <si>
    <t>2449232.364 </t>
  </si>
  <si>
    <t> 01.09.1993 20:44 </t>
  </si>
  <si>
    <t>2449331.316 </t>
  </si>
  <si>
    <t> 09.12.1993 19:35 </t>
  </si>
  <si>
    <t> -0.002 </t>
  </si>
  <si>
    <t>2449544.415 </t>
  </si>
  <si>
    <t> 10.07.1994 21:57 </t>
  </si>
  <si>
    <t> BBS 107 </t>
  </si>
  <si>
    <t>2449567.5358 </t>
  </si>
  <si>
    <t> 03.08.1994 00:51 </t>
  </si>
  <si>
    <t> 0.0004 </t>
  </si>
  <si>
    <t>o</t>
  </si>
  <si>
    <t> W.Moschner </t>
  </si>
  <si>
    <t>BAVM 80 </t>
  </si>
  <si>
    <t>2449929.440 </t>
  </si>
  <si>
    <t> 30.07.1995 22:33 </t>
  </si>
  <si>
    <t> BBS 110 </t>
  </si>
  <si>
    <t>2450005.293 </t>
  </si>
  <si>
    <t> 14.10.1995 19:01 </t>
  </si>
  <si>
    <t>C </t>
  </si>
  <si>
    <t> S.Cook </t>
  </si>
  <si>
    <t> JAAVSO 39;177 </t>
  </si>
  <si>
    <t>2450010.350 </t>
  </si>
  <si>
    <t> 19.10.1995 20:24 </t>
  </si>
  <si>
    <t>2450015.4104 </t>
  </si>
  <si>
    <t> 24.10.1995 21:50 </t>
  </si>
  <si>
    <t> 0.0020 </t>
  </si>
  <si>
    <t> M.Wolf </t>
  </si>
  <si>
    <t>2450283.420 </t>
  </si>
  <si>
    <t> 18.07.1996 22:04 </t>
  </si>
  <si>
    <t> 0.010 </t>
  </si>
  <si>
    <t> BBS 112 </t>
  </si>
  <si>
    <t>2450296.411 </t>
  </si>
  <si>
    <t> 31.07.1996 21:51 </t>
  </si>
  <si>
    <t>2450343.358 </t>
  </si>
  <si>
    <t> 16.09.1996 20:35 </t>
  </si>
  <si>
    <t> BBS 113 </t>
  </si>
  <si>
    <t>2450369.380 </t>
  </si>
  <si>
    <t> 12.10.1996 21:07 </t>
  </si>
  <si>
    <t>2450502.282 </t>
  </si>
  <si>
    <t> 22.02.1997 18:46 </t>
  </si>
  <si>
    <t> BBS 114 </t>
  </si>
  <si>
    <t>2450642.425 </t>
  </si>
  <si>
    <t> 12.07.1997 22:12 </t>
  </si>
  <si>
    <t> BBS 115 </t>
  </si>
  <si>
    <t>2450710.321 </t>
  </si>
  <si>
    <t> 18.09.1997 19:42 </t>
  </si>
  <si>
    <t> -0.013 </t>
  </si>
  <si>
    <t> BBS 116 </t>
  </si>
  <si>
    <t>2450727.3182 </t>
  </si>
  <si>
    <t> 05.10.1997 19:38 </t>
  </si>
  <si>
    <t> 0.0084 </t>
  </si>
  <si>
    <t>BAVM 117 </t>
  </si>
  <si>
    <t>2451436.32 </t>
  </si>
  <si>
    <t> 14.09.1999 19:40 </t>
  </si>
  <si>
    <t> -0.00 </t>
  </si>
  <si>
    <t> K.&amp; M.Rätz </t>
  </si>
  <si>
    <t>BAVM 132 </t>
  </si>
  <si>
    <t>2451469.5533 </t>
  </si>
  <si>
    <t> 18.10.1999 01:16 </t>
  </si>
  <si>
    <t> 0.0023 </t>
  </si>
  <si>
    <t>2451697.8216 </t>
  </si>
  <si>
    <t> 02.06.2000 07:43 </t>
  </si>
  <si>
    <t> -0.0002 </t>
  </si>
  <si>
    <t> R.H.Nelson </t>
  </si>
  <si>
    <t>IBVS 5040 </t>
  </si>
  <si>
    <t>2452188.3156 </t>
  </si>
  <si>
    <t> 05.10.2001 19:34 </t>
  </si>
  <si>
    <t> 0.0006 </t>
  </si>
  <si>
    <t> Moschner &amp; Frank </t>
  </si>
  <si>
    <t>BAVM 158 </t>
  </si>
  <si>
    <t>2452190.4830 </t>
  </si>
  <si>
    <t> 07.10.2001 23:35 </t>
  </si>
  <si>
    <t> 0.0008 </t>
  </si>
  <si>
    <t> BBS 126 </t>
  </si>
  <si>
    <t>2452504.7146 </t>
  </si>
  <si>
    <t> 18.08.2002 05:09 </t>
  </si>
  <si>
    <t> -0.0011 </t>
  </si>
  <si>
    <t> S.Dvorak </t>
  </si>
  <si>
    <t>2452543.0029 </t>
  </si>
  <si>
    <t> 25.09.2002 12:04 </t>
  </si>
  <si>
    <t> 0.0013 </t>
  </si>
  <si>
    <t> Nakajima </t>
  </si>
  <si>
    <t>VSB 40 </t>
  </si>
  <si>
    <t>2452856.5122 </t>
  </si>
  <si>
    <t> 05.08.2003 00:17 </t>
  </si>
  <si>
    <t> -0.0005 </t>
  </si>
  <si>
    <t>-I</t>
  </si>
  <si>
    <t>BAVM 172 </t>
  </si>
  <si>
    <t>2452947.1761 </t>
  </si>
  <si>
    <t> 03.11.2003 16:13 </t>
  </si>
  <si>
    <t>618.5</t>
  </si>
  <si>
    <t> 0.0052 </t>
  </si>
  <si>
    <t> C.-H.Kim et al. </t>
  </si>
  <si>
    <t>IBVS 5694 </t>
  </si>
  <si>
    <t>2452953.3112 </t>
  </si>
  <si>
    <t> 09.11.2003 19:28 </t>
  </si>
  <si>
    <t>627</t>
  </si>
  <si>
    <t> 0.0001 </t>
  </si>
  <si>
    <t>2453223.4770 </t>
  </si>
  <si>
    <t> 05.08.2004 23:26 </t>
  </si>
  <si>
    <t>1001</t>
  </si>
  <si>
    <t> -0.0026 </t>
  </si>
  <si>
    <t>BAVM 173 </t>
  </si>
  <si>
    <t>2453267.542 </t>
  </si>
  <si>
    <t> 19.09.2004 01:00 </t>
  </si>
  <si>
    <t>1062</t>
  </si>
  <si>
    <t> A.Paschke </t>
  </si>
  <si>
    <t>IBVS 5653 </t>
  </si>
  <si>
    <t>2453360.3777 </t>
  </si>
  <si>
    <t> 20.12.2004 21:03 </t>
  </si>
  <si>
    <t>1190.5</t>
  </si>
  <si>
    <t> 0.0078 </t>
  </si>
  <si>
    <t>2453613.56250 </t>
  </si>
  <si>
    <t> 31.08.2005 01:30 </t>
  </si>
  <si>
    <t>1541</t>
  </si>
  <si>
    <t> -0.00012 </t>
  </si>
  <si>
    <t>R</t>
  </si>
  <si>
    <t> L.Brát </t>
  </si>
  <si>
    <t>OEJV 0074 </t>
  </si>
  <si>
    <t>2453657.6266 </t>
  </si>
  <si>
    <t> 14.10.2005 03:02 </t>
  </si>
  <si>
    <t>1602</t>
  </si>
  <si>
    <t> -0.0009 </t>
  </si>
  <si>
    <t> F.Agerer </t>
  </si>
  <si>
    <t>BAVM 178 </t>
  </si>
  <si>
    <t>2454368.44408 </t>
  </si>
  <si>
    <t> 24.09.2007 22:39 </t>
  </si>
  <si>
    <t>2586</t>
  </si>
  <si>
    <t> -0.00132 </t>
  </si>
  <si>
    <t> L.Šmelcer </t>
  </si>
  <si>
    <t>2454368.44418 </t>
  </si>
  <si>
    <t> -0.00122 </t>
  </si>
  <si>
    <t>2454382.5480 </t>
  </si>
  <si>
    <t> 09.10.2007 01:09 </t>
  </si>
  <si>
    <t>2605.5</t>
  </si>
  <si>
    <t> 0.0163 </t>
  </si>
  <si>
    <t>BAVM 193 </t>
  </si>
  <si>
    <t>2454390.4839 </t>
  </si>
  <si>
    <t> 16.10.2007 23:36 </t>
  </si>
  <si>
    <t> 0.0060 </t>
  </si>
  <si>
    <t>2454409.6187 </t>
  </si>
  <si>
    <t> 05.11.2007 02:50 </t>
  </si>
  <si>
    <t> -0.0021 </t>
  </si>
  <si>
    <t> R.Nelson </t>
  </si>
  <si>
    <t>IBVS 5820 </t>
  </si>
  <si>
    <t>2454798.2575 </t>
  </si>
  <si>
    <t> 27.11.2008 18:10 </t>
  </si>
  <si>
    <t> -0.0015 </t>
  </si>
  <si>
    <t>BAVM 203 </t>
  </si>
  <si>
    <t>2455039.5310 </t>
  </si>
  <si>
    <t> 27.07.2009 00:44 </t>
  </si>
  <si>
    <t> -0.0016 </t>
  </si>
  <si>
    <t>BAVM 212 </t>
  </si>
  <si>
    <t>2455135.9735 </t>
  </si>
  <si>
    <t> 31.10.2009 11:21 </t>
  </si>
  <si>
    <t> 0.0037 </t>
  </si>
  <si>
    <t>Rc</t>
  </si>
  <si>
    <t> K.Shiokawa </t>
  </si>
  <si>
    <t>VSB 50 </t>
  </si>
  <si>
    <t>2455141.3862 </t>
  </si>
  <si>
    <t> 05.11.2009 21:16 </t>
  </si>
  <si>
    <t> -0.0014 </t>
  </si>
  <si>
    <t>2455380.4924 </t>
  </si>
  <si>
    <t> 02.07.2010 23:49 </t>
  </si>
  <si>
    <t>BAVM 215 </t>
  </si>
  <si>
    <t>2455398.5525 </t>
  </si>
  <si>
    <t> 21.07.2010 01:15 </t>
  </si>
  <si>
    <t>2455481.6220 </t>
  </si>
  <si>
    <t> 12.10.2010 02:55 </t>
  </si>
  <si>
    <t> -0.0046 </t>
  </si>
  <si>
    <t>2455815.3623 </t>
  </si>
  <si>
    <t> 10.09.2011 20:41 </t>
  </si>
  <si>
    <t> -0.0020 </t>
  </si>
  <si>
    <t>BAVM 225 </t>
  </si>
  <si>
    <t>2455839.5706 </t>
  </si>
  <si>
    <t> 05.10.2011 01:41 </t>
  </si>
  <si>
    <t> 0.0067 </t>
  </si>
  <si>
    <t>2455849.3133 </t>
  </si>
  <si>
    <t> 14.10.2011 19:31 </t>
  </si>
  <si>
    <t>2455873.5212 </t>
  </si>
  <si>
    <t> 08.11.2011 00:30 </t>
  </si>
  <si>
    <t> 0.0057 </t>
  </si>
  <si>
    <t>2456219.5390 </t>
  </si>
  <si>
    <t> 19.10.2012 00:56 </t>
  </si>
  <si>
    <t> 0.0054 </t>
  </si>
  <si>
    <t>BAVM 231 </t>
  </si>
  <si>
    <t>2456238.6738 </t>
  </si>
  <si>
    <t> 07.11.2012 04:10 </t>
  </si>
  <si>
    <t> -0.0027 </t>
  </si>
  <si>
    <t>IBVS 6042 </t>
  </si>
  <si>
    <t>2456248.0646 </t>
  </si>
  <si>
    <t> 16.11.2012 13:33 </t>
  </si>
  <si>
    <t> -0.0028 </t>
  </si>
  <si>
    <t> H.Itoh </t>
  </si>
  <si>
    <t>VSB 55 </t>
  </si>
  <si>
    <t>2456541.3489 </t>
  </si>
  <si>
    <t> 05.09.2013 20:22 </t>
  </si>
  <si>
    <t> -0.0031 </t>
  </si>
  <si>
    <t>BAVM 234 </t>
  </si>
  <si>
    <t>OEJV 0211</t>
  </si>
  <si>
    <t>VSB, 108</t>
  </si>
  <si>
    <t>OEJV 250</t>
  </si>
  <si>
    <t>Next ToM-P</t>
  </si>
  <si>
    <t>Next ToM-S</t>
  </si>
  <si>
    <t>Mag</t>
  </si>
  <si>
    <t xml:space="preserve">11.15 - </t>
  </si>
  <si>
    <t>VSX</t>
  </si>
  <si>
    <t>IBVS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</si>
</sst>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3" fillId="0" borderId="1" applyNumberFormat="0" applyFont="0" applyFill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3" fillId="0" borderId="0" xfId="0" applyFont="1">
      <alignment vertical="top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>
      <alignment vertical="top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>
      <alignment vertical="top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7" fillId="0" borderId="0" xfId="0" applyFont="1" applyAlignment="1"/>
    <xf numFmtId="165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>
      <alignment vertical="top"/>
    </xf>
    <xf numFmtId="0" fontId="19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0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20" fillId="2" borderId="13" xfId="7" applyFill="1" applyBorder="1" applyAlignment="1" applyProtection="1">
      <alignment horizontal="right" vertical="top" wrapText="1"/>
    </xf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165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22" fillId="0" borderId="0" xfId="0" applyFont="1" applyAlignment="1"/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2" fillId="3" borderId="14" xfId="0" applyFont="1" applyFill="1" applyBorder="1" applyAlignment="1">
      <alignment horizontal="right" vertical="center"/>
    </xf>
    <xf numFmtId="0" fontId="22" fillId="3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right" vertical="top"/>
    </xf>
    <xf numFmtId="0" fontId="14" fillId="0" borderId="17" xfId="0" applyFont="1" applyBorder="1">
      <alignment vertical="top"/>
    </xf>
    <xf numFmtId="0" fontId="9" fillId="0" borderId="17" xfId="0" applyFont="1" applyBorder="1">
      <alignment vertical="top"/>
    </xf>
    <xf numFmtId="0" fontId="8" fillId="0" borderId="17" xfId="0" applyFont="1" applyBorder="1" applyAlignment="1"/>
    <xf numFmtId="22" fontId="8" fillId="0" borderId="17" xfId="0" applyNumberFormat="1" applyFont="1" applyBorder="1">
      <alignment vertical="top"/>
    </xf>
    <xf numFmtId="22" fontId="26" fillId="0" borderId="18" xfId="0" applyNumberFormat="1" applyFont="1" applyBorder="1" applyAlignment="1"/>
    <xf numFmtId="0" fontId="25" fillId="0" borderId="19" xfId="0" applyFont="1" applyBorder="1" applyAlignment="1">
      <alignment horizontal="right"/>
    </xf>
    <xf numFmtId="0" fontId="2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And - O-C Diagr.</a:t>
            </a:r>
          </a:p>
        </c:rich>
      </c:tx>
      <c:layout>
        <c:manualLayout>
          <c:xMode val="edge"/>
          <c:yMode val="edge"/>
          <c:x val="0.3764139094891005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61395696653259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A1-441C-BC56-FC2370AEBC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0">
                  <c:v>-6.8862929996612365E-2</c:v>
                </c:pt>
                <c:pt idx="1">
                  <c:v>-1.8152770000597229E-2</c:v>
                </c:pt>
                <c:pt idx="2">
                  <c:v>-5.9386149998317705E-2</c:v>
                </c:pt>
                <c:pt idx="3">
                  <c:v>3.5860700045304839E-3</c:v>
                </c:pt>
                <c:pt idx="4">
                  <c:v>-2.1638949998305179E-2</c:v>
                </c:pt>
                <c:pt idx="5">
                  <c:v>-1.0645909995218972E-2</c:v>
                </c:pt>
                <c:pt idx="6">
                  <c:v>-1.4042659997357987E-2</c:v>
                </c:pt>
                <c:pt idx="7">
                  <c:v>-9.9220099982630927E-3</c:v>
                </c:pt>
                <c:pt idx="8">
                  <c:v>-9.1772300002048723E-3</c:v>
                </c:pt>
                <c:pt idx="9">
                  <c:v>-9.3118000004324131E-3</c:v>
                </c:pt>
                <c:pt idx="10">
                  <c:v>6.3426020002225414E-2</c:v>
                </c:pt>
                <c:pt idx="11">
                  <c:v>-2.6077459999214625E-2</c:v>
                </c:pt>
                <c:pt idx="12">
                  <c:v>-1.1652839995804243E-2</c:v>
                </c:pt>
                <c:pt idx="13">
                  <c:v>-8.1331099972885568E-3</c:v>
                </c:pt>
                <c:pt idx="14">
                  <c:v>-2.3416169995471137E-2</c:v>
                </c:pt>
                <c:pt idx="15">
                  <c:v>-2.304725999783841E-2</c:v>
                </c:pt>
                <c:pt idx="16">
                  <c:v>-2.4771129996224772E-2</c:v>
                </c:pt>
                <c:pt idx="17">
                  <c:v>-6.4022199949249625E-3</c:v>
                </c:pt>
                <c:pt idx="18">
                  <c:v>-7.0333099974959623E-3</c:v>
                </c:pt>
                <c:pt idx="19">
                  <c:v>-5.5576699960511178E-3</c:v>
                </c:pt>
                <c:pt idx="20">
                  <c:v>5.0595000029716175E-3</c:v>
                </c:pt>
                <c:pt idx="21">
                  <c:v>-1.4262989996495889E-2</c:v>
                </c:pt>
                <c:pt idx="22">
                  <c:v>-5.513460000656778E-3</c:v>
                </c:pt>
                <c:pt idx="23">
                  <c:v>2.0970500045223162E-3</c:v>
                </c:pt>
                <c:pt idx="24">
                  <c:v>-2.6731499965535477E-3</c:v>
                </c:pt>
                <c:pt idx="25">
                  <c:v>-1.4176239994412754E-2</c:v>
                </c:pt>
                <c:pt idx="27">
                  <c:v>1.4097649996983819E-2</c:v>
                </c:pt>
                <c:pt idx="28">
                  <c:v>-3.2664800019119866E-3</c:v>
                </c:pt>
                <c:pt idx="29">
                  <c:v>4.2300400018575601E-3</c:v>
                </c:pt>
                <c:pt idx="30">
                  <c:v>3.5540999670047313E-4</c:v>
                </c:pt>
                <c:pt idx="31">
                  <c:v>2.623942000354873E-2</c:v>
                </c:pt>
                <c:pt idx="32">
                  <c:v>-6.1550000027636997E-3</c:v>
                </c:pt>
                <c:pt idx="33">
                  <c:v>-1.4451980001467746E-2</c:v>
                </c:pt>
                <c:pt idx="34">
                  <c:v>-1.1635209993983153E-2</c:v>
                </c:pt>
                <c:pt idx="35">
                  <c:v>8.4297599969431758E-3</c:v>
                </c:pt>
                <c:pt idx="36">
                  <c:v>6.2004000210436061E-4</c:v>
                </c:pt>
                <c:pt idx="37">
                  <c:v>-1.9911279996449593E-2</c:v>
                </c:pt>
                <c:pt idx="38">
                  <c:v>5.0121900058002211E-3</c:v>
                </c:pt>
                <c:pt idx="39">
                  <c:v>-9.4982199952937663E-3</c:v>
                </c:pt>
                <c:pt idx="40">
                  <c:v>-5.760399995779153E-3</c:v>
                </c:pt>
                <c:pt idx="41">
                  <c:v>6.9704600027762353E-3</c:v>
                </c:pt>
                <c:pt idx="42">
                  <c:v>3.945219999877736E-3</c:v>
                </c:pt>
                <c:pt idx="43">
                  <c:v>2.1447600011015311E-3</c:v>
                </c:pt>
                <c:pt idx="44">
                  <c:v>-9.7833100007846951E-3</c:v>
                </c:pt>
                <c:pt idx="45">
                  <c:v>1.4713210002810229E-2</c:v>
                </c:pt>
                <c:pt idx="46">
                  <c:v>-1.0818110000400338E-2</c:v>
                </c:pt>
                <c:pt idx="47">
                  <c:v>8.1818899998324923E-3</c:v>
                </c:pt>
                <c:pt idx="48">
                  <c:v>-7.3934899992309511E-3</c:v>
                </c:pt>
                <c:pt idx="49">
                  <c:v>-1.6356359999917913E-2</c:v>
                </c:pt>
                <c:pt idx="50">
                  <c:v>2.0158740000624675E-2</c:v>
                </c:pt>
                <c:pt idx="51">
                  <c:v>9.8652000007859897E-2</c:v>
                </c:pt>
                <c:pt idx="52">
                  <c:v>1.2492850008129608E-2</c:v>
                </c:pt>
                <c:pt idx="53">
                  <c:v>2.7430210000602528E-2</c:v>
                </c:pt>
                <c:pt idx="54">
                  <c:v>-3.7832199959666468E-3</c:v>
                </c:pt>
                <c:pt idx="55">
                  <c:v>5.7852300014928915E-3</c:v>
                </c:pt>
                <c:pt idx="56">
                  <c:v>2.2119339999335352E-2</c:v>
                </c:pt>
                <c:pt idx="57">
                  <c:v>1.9984770005976316E-2</c:v>
                </c:pt>
                <c:pt idx="58">
                  <c:v>1.72191100064083E-2</c:v>
                </c:pt>
                <c:pt idx="59">
                  <c:v>-1.1405100012780167E-3</c:v>
                </c:pt>
                <c:pt idx="60">
                  <c:v>1.5608929999871179E-2</c:v>
                </c:pt>
                <c:pt idx="61">
                  <c:v>1.8446520007273648E-2</c:v>
                </c:pt>
                <c:pt idx="62">
                  <c:v>1.8667000404093415E-4</c:v>
                </c:pt>
                <c:pt idx="63">
                  <c:v>-2.2713559999829158E-2</c:v>
                </c:pt>
                <c:pt idx="64">
                  <c:v>1.0936110003967769E-2</c:v>
                </c:pt>
                <c:pt idx="65">
                  <c:v>1.8015399982687086E-3</c:v>
                </c:pt>
                <c:pt idx="66">
                  <c:v>1.1035880001145415E-2</c:v>
                </c:pt>
                <c:pt idx="67">
                  <c:v>-2.4583100021118298E-3</c:v>
                </c:pt>
                <c:pt idx="68">
                  <c:v>-4.3399599962867796E-3</c:v>
                </c:pt>
                <c:pt idx="70">
                  <c:v>-5.6786699933581986E-3</c:v>
                </c:pt>
                <c:pt idx="71">
                  <c:v>-2.1450200001709163E-3</c:v>
                </c:pt>
                <c:pt idx="72">
                  <c:v>-1.7761100025381893E-3</c:v>
                </c:pt>
                <c:pt idx="73">
                  <c:v>1.9928000037907623E-3</c:v>
                </c:pt>
                <c:pt idx="74">
                  <c:v>1.0145029998966493E-2</c:v>
                </c:pt>
                <c:pt idx="75">
                  <c:v>-1.6206299987970851E-3</c:v>
                </c:pt>
                <c:pt idx="76">
                  <c:v>-9.0521800011629239E-3</c:v>
                </c:pt>
                <c:pt idx="77">
                  <c:v>7.4164999969070777E-3</c:v>
                </c:pt>
                <c:pt idx="78">
                  <c:v>-7.7435799976228736E-3</c:v>
                </c:pt>
                <c:pt idx="79">
                  <c:v>-5.6623599957674742E-3</c:v>
                </c:pt>
                <c:pt idx="80">
                  <c:v>-1.299413999367971E-2</c:v>
                </c:pt>
                <c:pt idx="86">
                  <c:v>8.4823000361211598E-4</c:v>
                </c:pt>
                <c:pt idx="89">
                  <c:v>1.323670003330335E-3</c:v>
                </c:pt>
                <c:pt idx="102">
                  <c:v>1.6270715001155622E-2</c:v>
                </c:pt>
                <c:pt idx="103">
                  <c:v>6.0361450014170259E-3</c:v>
                </c:pt>
                <c:pt idx="105">
                  <c:v>-1.5424699959112331E-3</c:v>
                </c:pt>
                <c:pt idx="106">
                  <c:v>-1.5830499978619628E-3</c:v>
                </c:pt>
                <c:pt idx="107">
                  <c:v>3.7383050002972595E-3</c:v>
                </c:pt>
                <c:pt idx="108">
                  <c:v>-1.3807199939037673E-3</c:v>
                </c:pt>
                <c:pt idx="112">
                  <c:v>-1.9674299983307719E-3</c:v>
                </c:pt>
                <c:pt idx="113">
                  <c:v>6.7409249968477525E-3</c:v>
                </c:pt>
                <c:pt idx="114">
                  <c:v>-2.6333200003136881E-3</c:v>
                </c:pt>
                <c:pt idx="115">
                  <c:v>5.6750350049696863E-3</c:v>
                </c:pt>
                <c:pt idx="118">
                  <c:v>-2.8135600005043671E-3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A1-441C-BC56-FC2370AEBC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26">
                  <c:v>-3.5277000279165804E-4</c:v>
                </c:pt>
                <c:pt idx="69">
                  <c:v>4.3220000225119293E-4</c:v>
                </c:pt>
                <c:pt idx="81">
                  <c:v>8.3729150064755231E-3</c:v>
                </c:pt>
                <c:pt idx="82">
                  <c:v>-1.7434900000807829E-3</c:v>
                </c:pt>
                <c:pt idx="83">
                  <c:v>2.2664900025120005E-3</c:v>
                </c:pt>
                <c:pt idx="85">
                  <c:v>5.7584000023780391E-4</c:v>
                </c:pt>
                <c:pt idx="90">
                  <c:v>-5.0390999967930838E-4</c:v>
                </c:pt>
                <c:pt idx="93">
                  <c:v>1.295100009883754E-4</c:v>
                </c:pt>
                <c:pt idx="94">
                  <c:v>-2.6458700012881309E-3</c:v>
                </c:pt>
                <c:pt idx="97">
                  <c:v>7.8267650023917668E-3</c:v>
                </c:pt>
                <c:pt idx="99">
                  <c:v>-9.4373999309027568E-4</c:v>
                </c:pt>
                <c:pt idx="109">
                  <c:v>-1.5936899944790639E-3</c:v>
                </c:pt>
                <c:pt idx="110">
                  <c:v>-8.9044000196736306E-4</c:v>
                </c:pt>
                <c:pt idx="111">
                  <c:v>-4.6154899973771535E-3</c:v>
                </c:pt>
                <c:pt idx="116">
                  <c:v>5.4333049993147142E-3</c:v>
                </c:pt>
                <c:pt idx="119">
                  <c:v>-3.1167800043476745E-3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A1-441C-BC56-FC2370AEBC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84">
                  <c:v>-1.8842999270418659E-4</c:v>
                </c:pt>
                <c:pt idx="87">
                  <c:v>0</c:v>
                </c:pt>
                <c:pt idx="88">
                  <c:v>-1.0552199964877218E-3</c:v>
                </c:pt>
                <c:pt idx="91">
                  <c:v>5.2244050020817667E-3</c:v>
                </c:pt>
                <c:pt idx="92">
                  <c:v>5.2244050020817667E-3</c:v>
                </c:pt>
                <c:pt idx="95">
                  <c:v>-2.5739400007296354E-3</c:v>
                </c:pt>
                <c:pt idx="96">
                  <c:v>-2.5739400007296354E-3</c:v>
                </c:pt>
                <c:pt idx="98">
                  <c:v>-1.1567000183276832E-4</c:v>
                </c:pt>
                <c:pt idx="100">
                  <c:v>-1.3198199958424084E-3</c:v>
                </c:pt>
                <c:pt idx="101">
                  <c:v>-1.2198199983686209E-3</c:v>
                </c:pt>
                <c:pt idx="104">
                  <c:v>-2.1244099989417009E-3</c:v>
                </c:pt>
                <c:pt idx="117">
                  <c:v>-2.7272500010440126E-3</c:v>
                </c:pt>
                <c:pt idx="120">
                  <c:v>8.6734550714027137E-3</c:v>
                </c:pt>
                <c:pt idx="121">
                  <c:v>-4.0501298353774473E-3</c:v>
                </c:pt>
                <c:pt idx="122">
                  <c:v>-3.4298799946554936E-3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A1-441C-BC56-FC2370AEBC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A1-441C-BC56-FC2370AEBC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A1-441C-BC56-FC2370AEBC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A1-441C-BC56-FC2370AEBC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2.7772196447785839E-2</c:v>
                </c:pt>
                <c:pt idx="1">
                  <c:v>2.642645633934923E-2</c:v>
                </c:pt>
                <c:pt idx="2">
                  <c:v>1.9383817945122075E-2</c:v>
                </c:pt>
                <c:pt idx="3">
                  <c:v>1.8926716251754929E-2</c:v>
                </c:pt>
                <c:pt idx="4">
                  <c:v>1.8647546761174996E-2</c:v>
                </c:pt>
                <c:pt idx="5">
                  <c:v>1.8643456365708622E-2</c:v>
                </c:pt>
                <c:pt idx="6">
                  <c:v>1.8630673879876207E-2</c:v>
                </c:pt>
                <c:pt idx="7">
                  <c:v>1.8628117382709725E-2</c:v>
                </c:pt>
                <c:pt idx="8">
                  <c:v>1.8625049586109946E-2</c:v>
                </c:pt>
                <c:pt idx="9">
                  <c:v>1.8619425292343682E-2</c:v>
                </c:pt>
                <c:pt idx="10">
                  <c:v>1.8612267100277531E-2</c:v>
                </c:pt>
                <c:pt idx="11">
                  <c:v>1.8610221902544345E-2</c:v>
                </c:pt>
                <c:pt idx="12">
                  <c:v>1.8418995914491424E-2</c:v>
                </c:pt>
                <c:pt idx="13">
                  <c:v>1.8357128683062537E-2</c:v>
                </c:pt>
                <c:pt idx="14">
                  <c:v>1.8337699304597267E-2</c:v>
                </c:pt>
                <c:pt idx="15">
                  <c:v>1.8334120208564189E-2</c:v>
                </c:pt>
                <c:pt idx="16">
                  <c:v>1.8129089135812258E-2</c:v>
                </c:pt>
                <c:pt idx="17">
                  <c:v>1.8125510039779184E-2</c:v>
                </c:pt>
                <c:pt idx="18">
                  <c:v>1.8121930943746107E-2</c:v>
                </c:pt>
                <c:pt idx="19">
                  <c:v>1.8107614559613804E-2</c:v>
                </c:pt>
                <c:pt idx="20">
                  <c:v>1.8103012864714132E-2</c:v>
                </c:pt>
                <c:pt idx="21">
                  <c:v>1.7986947893355809E-2</c:v>
                </c:pt>
                <c:pt idx="22">
                  <c:v>1.717858348931391E-2</c:v>
                </c:pt>
                <c:pt idx="23">
                  <c:v>1.4966190841439591E-2</c:v>
                </c:pt>
                <c:pt idx="24">
                  <c:v>1.4219693668826578E-2</c:v>
                </c:pt>
                <c:pt idx="25">
                  <c:v>1.1352837746332629E-2</c:v>
                </c:pt>
                <c:pt idx="26">
                  <c:v>1.1087473340451702E-2</c:v>
                </c:pt>
                <c:pt idx="27">
                  <c:v>1.0558789726423034E-2</c:v>
                </c:pt>
                <c:pt idx="28">
                  <c:v>9.536702159263161E-3</c:v>
                </c:pt>
                <c:pt idx="29">
                  <c:v>9.5346569615299744E-3</c:v>
                </c:pt>
                <c:pt idx="30">
                  <c:v>8.9471739126721992E-3</c:v>
                </c:pt>
                <c:pt idx="31">
                  <c:v>8.8055439696490458E-3</c:v>
                </c:pt>
                <c:pt idx="32">
                  <c:v>8.7206682637218126E-3</c:v>
                </c:pt>
                <c:pt idx="33">
                  <c:v>8.6930580943237971E-3</c:v>
                </c:pt>
                <c:pt idx="34">
                  <c:v>8.2180609207912706E-3</c:v>
                </c:pt>
                <c:pt idx="35">
                  <c:v>8.1827812598938062E-3</c:v>
                </c:pt>
                <c:pt idx="36">
                  <c:v>8.000758661640222E-3</c:v>
                </c:pt>
                <c:pt idx="37">
                  <c:v>7.9823518820415461E-3</c:v>
                </c:pt>
                <c:pt idx="38">
                  <c:v>7.7169874761606177E-3</c:v>
                </c:pt>
                <c:pt idx="39">
                  <c:v>7.4904818272102311E-3</c:v>
                </c:pt>
                <c:pt idx="40">
                  <c:v>7.4833236351440797E-3</c:v>
                </c:pt>
                <c:pt idx="41">
                  <c:v>7.4720750476115535E-3</c:v>
                </c:pt>
                <c:pt idx="42">
                  <c:v>5.4002897438937946E-3</c:v>
                </c:pt>
                <c:pt idx="43">
                  <c:v>5.3706343767625925E-3</c:v>
                </c:pt>
                <c:pt idx="44">
                  <c:v>5.3394451113315013E-3</c:v>
                </c:pt>
                <c:pt idx="45">
                  <c:v>5.3373999135983147E-3</c:v>
                </c:pt>
                <c:pt idx="46">
                  <c:v>5.3189931339996379E-3</c:v>
                </c:pt>
                <c:pt idx="47">
                  <c:v>5.3189931339996379E-3</c:v>
                </c:pt>
                <c:pt idx="48">
                  <c:v>5.1277671459467149E-3</c:v>
                </c:pt>
                <c:pt idx="49">
                  <c:v>5.0761259031837603E-3</c:v>
                </c:pt>
                <c:pt idx="50">
                  <c:v>4.9380750561936826E-3</c:v>
                </c:pt>
                <c:pt idx="51">
                  <c:v>4.924014321778027E-3</c:v>
                </c:pt>
                <c:pt idx="52">
                  <c:v>4.9140439828287436E-3</c:v>
                </c:pt>
                <c:pt idx="53">
                  <c:v>4.8772304236313884E-3</c:v>
                </c:pt>
                <c:pt idx="54">
                  <c:v>4.6783349440790174E-3</c:v>
                </c:pt>
                <c:pt idx="55">
                  <c:v>4.6451004809147396E-3</c:v>
                </c:pt>
                <c:pt idx="56">
                  <c:v>4.6210694075497997E-3</c:v>
                </c:pt>
                <c:pt idx="57">
                  <c:v>4.6154451137835374E-3</c:v>
                </c:pt>
                <c:pt idx="58">
                  <c:v>4.6062417239841995E-3</c:v>
                </c:pt>
                <c:pt idx="59">
                  <c:v>4.5418179953888296E-3</c:v>
                </c:pt>
                <c:pt idx="60">
                  <c:v>4.3945637585994131E-3</c:v>
                </c:pt>
                <c:pt idx="61">
                  <c:v>4.3725778829676598E-3</c:v>
                </c:pt>
                <c:pt idx="62">
                  <c:v>4.2933264708066897E-3</c:v>
                </c:pt>
                <c:pt idx="63">
                  <c:v>4.2784987872410887E-3</c:v>
                </c:pt>
                <c:pt idx="64">
                  <c:v>4.1460722340172732E-3</c:v>
                </c:pt>
                <c:pt idx="65">
                  <c:v>4.140447940251011E-3</c:v>
                </c:pt>
                <c:pt idx="66">
                  <c:v>4.131244550451673E-3</c:v>
                </c:pt>
                <c:pt idx="67">
                  <c:v>4.06119652809004E-3</c:v>
                </c:pt>
                <c:pt idx="68">
                  <c:v>3.9103631952675487E-3</c:v>
                </c:pt>
                <c:pt idx="69">
                  <c:v>3.8940016134020572E-3</c:v>
                </c:pt>
                <c:pt idx="70">
                  <c:v>3.637840597320469E-3</c:v>
                </c:pt>
                <c:pt idx="71">
                  <c:v>3.5841541568243274E-3</c:v>
                </c:pt>
                <c:pt idx="72">
                  <c:v>3.5805750607912513E-3</c:v>
                </c:pt>
                <c:pt idx="73">
                  <c:v>3.5769959647581752E-3</c:v>
                </c:pt>
                <c:pt idx="74">
                  <c:v>3.3873038750051425E-3</c:v>
                </c:pt>
                <c:pt idx="75">
                  <c:v>3.3781004852058037E-3</c:v>
                </c:pt>
                <c:pt idx="76">
                  <c:v>3.3448660220415259E-3</c:v>
                </c:pt>
                <c:pt idx="77">
                  <c:v>3.3264592424428491E-3</c:v>
                </c:pt>
                <c:pt idx="78">
                  <c:v>3.2323801467162771E-3</c:v>
                </c:pt>
                <c:pt idx="79">
                  <c:v>3.1331880566567399E-3</c:v>
                </c:pt>
                <c:pt idx="80">
                  <c:v>3.085125909926861E-3</c:v>
                </c:pt>
                <c:pt idx="81">
                  <c:v>3.0731103732443915E-3</c:v>
                </c:pt>
                <c:pt idx="82">
                  <c:v>2.5712699794637941E-3</c:v>
                </c:pt>
                <c:pt idx="83">
                  <c:v>2.5477502055321509E-3</c:v>
                </c:pt>
                <c:pt idx="84">
                  <c:v>2.3861795846104304E-3</c:v>
                </c:pt>
                <c:pt idx="85">
                  <c:v>2.0390072694020495E-3</c:v>
                </c:pt>
                <c:pt idx="86">
                  <c:v>2.03747337110216E-3</c:v>
                </c:pt>
                <c:pt idx="87">
                  <c:v>1.8181259142179252E-3</c:v>
                </c:pt>
                <c:pt idx="88">
                  <c:v>1.8150581176181457E-3</c:v>
                </c:pt>
                <c:pt idx="89">
                  <c:v>1.7879592476534266E-3</c:v>
                </c:pt>
                <c:pt idx="90">
                  <c:v>1.5660552936027092E-3</c:v>
                </c:pt>
                <c:pt idx="91">
                  <c:v>1.5018872147239879E-3</c:v>
                </c:pt>
                <c:pt idx="92">
                  <c:v>1.5018872147239879E-3</c:v>
                </c:pt>
                <c:pt idx="93">
                  <c:v>1.4975411695409668E-3</c:v>
                </c:pt>
                <c:pt idx="94">
                  <c:v>1.3063151814880444E-3</c:v>
                </c:pt>
                <c:pt idx="95">
                  <c:v>1.2751259160569527E-3</c:v>
                </c:pt>
                <c:pt idx="96">
                  <c:v>1.2751259160569527E-3</c:v>
                </c:pt>
                <c:pt idx="97">
                  <c:v>1.2094239388783417E-3</c:v>
                </c:pt>
                <c:pt idx="98">
                  <c:v>1.0302134875078888E-3</c:v>
                </c:pt>
                <c:pt idx="99">
                  <c:v>9.9902422207679711E-4</c:v>
                </c:pt>
                <c:pt idx="100">
                  <c:v>4.9590557971295824E-4</c:v>
                </c:pt>
                <c:pt idx="101">
                  <c:v>4.9590557971295824E-4</c:v>
                </c:pt>
                <c:pt idx="102">
                  <c:v>4.859352407636749E-4</c:v>
                </c:pt>
                <c:pt idx="103">
                  <c:v>4.8031094699741241E-4</c:v>
                </c:pt>
                <c:pt idx="104">
                  <c:v>4.6676151201505297E-4</c:v>
                </c:pt>
                <c:pt idx="105">
                  <c:v>1.9168241690149064E-4</c:v>
                </c:pt>
                <c:pt idx="106">
                  <c:v>2.0908406180431341E-5</c:v>
                </c:pt>
                <c:pt idx="107">
                  <c:v>-4.7350068164662539E-5</c:v>
                </c:pt>
                <c:pt idx="108">
                  <c:v>-5.1184813914386968E-5</c:v>
                </c:pt>
                <c:pt idx="109">
                  <c:v>-2.2042492633555632E-4</c:v>
                </c:pt>
                <c:pt idx="110">
                  <c:v>-2.3320741216797079E-4</c:v>
                </c:pt>
                <c:pt idx="111">
                  <c:v>-2.9200684699707798E-4</c:v>
                </c:pt>
                <c:pt idx="112">
                  <c:v>-5.2822718518010002E-4</c:v>
                </c:pt>
                <c:pt idx="113">
                  <c:v>-5.4535571619553557E-4</c:v>
                </c:pt>
                <c:pt idx="114">
                  <c:v>-5.5225825854503946E-4</c:v>
                </c:pt>
                <c:pt idx="115">
                  <c:v>-5.6938678956047501E-4</c:v>
                </c:pt>
                <c:pt idx="116">
                  <c:v>-8.1429921810953921E-4</c:v>
                </c:pt>
                <c:pt idx="117">
                  <c:v>-8.2784865309189866E-4</c:v>
                </c:pt>
                <c:pt idx="118">
                  <c:v>-8.3449554572475422E-4</c:v>
                </c:pt>
                <c:pt idx="119">
                  <c:v>-1.0420831156431674E-3</c:v>
                </c:pt>
                <c:pt idx="120">
                  <c:v>-1.916149496863678E-3</c:v>
                </c:pt>
                <c:pt idx="121">
                  <c:v>-3.192097232655304E-3</c:v>
                </c:pt>
                <c:pt idx="122">
                  <c:v>-3.6650492084546447E-3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A1-441C-BC56-FC2370AE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450376"/>
        <c:axId val="1"/>
      </c:scatterChart>
      <c:valAx>
        <c:axId val="53345037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3450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94039577847599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And - O-C Diagr.</a:t>
            </a:r>
          </a:p>
        </c:rich>
      </c:tx>
      <c:layout>
        <c:manualLayout>
          <c:xMode val="edge"/>
          <c:yMode val="edge"/>
          <c:x val="0.3758064516129032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64516129032257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E5-420A-9353-8B0E271E73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0">
                  <c:v>-6.8862929996612365E-2</c:v>
                </c:pt>
                <c:pt idx="1">
                  <c:v>-1.8152770000597229E-2</c:v>
                </c:pt>
                <c:pt idx="2">
                  <c:v>-5.9386149998317705E-2</c:v>
                </c:pt>
                <c:pt idx="3">
                  <c:v>3.5860700045304839E-3</c:v>
                </c:pt>
                <c:pt idx="4">
                  <c:v>-2.1638949998305179E-2</c:v>
                </c:pt>
                <c:pt idx="5">
                  <c:v>-1.0645909995218972E-2</c:v>
                </c:pt>
                <c:pt idx="6">
                  <c:v>-1.4042659997357987E-2</c:v>
                </c:pt>
                <c:pt idx="7">
                  <c:v>-9.9220099982630927E-3</c:v>
                </c:pt>
                <c:pt idx="8">
                  <c:v>-9.1772300002048723E-3</c:v>
                </c:pt>
                <c:pt idx="9">
                  <c:v>-9.3118000004324131E-3</c:v>
                </c:pt>
                <c:pt idx="10">
                  <c:v>6.3426020002225414E-2</c:v>
                </c:pt>
                <c:pt idx="11">
                  <c:v>-2.6077459999214625E-2</c:v>
                </c:pt>
                <c:pt idx="12">
                  <c:v>-1.1652839995804243E-2</c:v>
                </c:pt>
                <c:pt idx="13">
                  <c:v>-8.1331099972885568E-3</c:v>
                </c:pt>
                <c:pt idx="14">
                  <c:v>-2.3416169995471137E-2</c:v>
                </c:pt>
                <c:pt idx="15">
                  <c:v>-2.304725999783841E-2</c:v>
                </c:pt>
                <c:pt idx="16">
                  <c:v>-2.4771129996224772E-2</c:v>
                </c:pt>
                <c:pt idx="17">
                  <c:v>-6.4022199949249625E-3</c:v>
                </c:pt>
                <c:pt idx="18">
                  <c:v>-7.0333099974959623E-3</c:v>
                </c:pt>
                <c:pt idx="19">
                  <c:v>-5.5576699960511178E-3</c:v>
                </c:pt>
                <c:pt idx="20">
                  <c:v>5.0595000029716175E-3</c:v>
                </c:pt>
                <c:pt idx="21">
                  <c:v>-1.4262989996495889E-2</c:v>
                </c:pt>
                <c:pt idx="22">
                  <c:v>-5.513460000656778E-3</c:v>
                </c:pt>
                <c:pt idx="23">
                  <c:v>2.0970500045223162E-3</c:v>
                </c:pt>
                <c:pt idx="24">
                  <c:v>-2.6731499965535477E-3</c:v>
                </c:pt>
                <c:pt idx="25">
                  <c:v>-1.4176239994412754E-2</c:v>
                </c:pt>
                <c:pt idx="27">
                  <c:v>1.4097649996983819E-2</c:v>
                </c:pt>
                <c:pt idx="28">
                  <c:v>-3.2664800019119866E-3</c:v>
                </c:pt>
                <c:pt idx="29">
                  <c:v>4.2300400018575601E-3</c:v>
                </c:pt>
                <c:pt idx="30">
                  <c:v>3.5540999670047313E-4</c:v>
                </c:pt>
                <c:pt idx="31">
                  <c:v>2.623942000354873E-2</c:v>
                </c:pt>
                <c:pt idx="32">
                  <c:v>-6.1550000027636997E-3</c:v>
                </c:pt>
                <c:pt idx="33">
                  <c:v>-1.4451980001467746E-2</c:v>
                </c:pt>
                <c:pt idx="34">
                  <c:v>-1.1635209993983153E-2</c:v>
                </c:pt>
                <c:pt idx="35">
                  <c:v>8.4297599969431758E-3</c:v>
                </c:pt>
                <c:pt idx="36">
                  <c:v>6.2004000210436061E-4</c:v>
                </c:pt>
                <c:pt idx="37">
                  <c:v>-1.9911279996449593E-2</c:v>
                </c:pt>
                <c:pt idx="38">
                  <c:v>5.0121900058002211E-3</c:v>
                </c:pt>
                <c:pt idx="39">
                  <c:v>-9.4982199952937663E-3</c:v>
                </c:pt>
                <c:pt idx="40">
                  <c:v>-5.760399995779153E-3</c:v>
                </c:pt>
                <c:pt idx="41">
                  <c:v>6.9704600027762353E-3</c:v>
                </c:pt>
                <c:pt idx="42">
                  <c:v>3.945219999877736E-3</c:v>
                </c:pt>
                <c:pt idx="43">
                  <c:v>2.1447600011015311E-3</c:v>
                </c:pt>
                <c:pt idx="44">
                  <c:v>-9.7833100007846951E-3</c:v>
                </c:pt>
                <c:pt idx="45">
                  <c:v>1.4713210002810229E-2</c:v>
                </c:pt>
                <c:pt idx="46">
                  <c:v>-1.0818110000400338E-2</c:v>
                </c:pt>
                <c:pt idx="47">
                  <c:v>8.1818899998324923E-3</c:v>
                </c:pt>
                <c:pt idx="48">
                  <c:v>-7.3934899992309511E-3</c:v>
                </c:pt>
                <c:pt idx="49">
                  <c:v>-1.6356359999917913E-2</c:v>
                </c:pt>
                <c:pt idx="50">
                  <c:v>2.0158740000624675E-2</c:v>
                </c:pt>
                <c:pt idx="51">
                  <c:v>9.8652000007859897E-2</c:v>
                </c:pt>
                <c:pt idx="52">
                  <c:v>1.2492850008129608E-2</c:v>
                </c:pt>
                <c:pt idx="53">
                  <c:v>2.7430210000602528E-2</c:v>
                </c:pt>
                <c:pt idx="54">
                  <c:v>-3.7832199959666468E-3</c:v>
                </c:pt>
                <c:pt idx="55">
                  <c:v>5.7852300014928915E-3</c:v>
                </c:pt>
                <c:pt idx="56">
                  <c:v>2.2119339999335352E-2</c:v>
                </c:pt>
                <c:pt idx="57">
                  <c:v>1.9984770005976316E-2</c:v>
                </c:pt>
                <c:pt idx="58">
                  <c:v>1.72191100064083E-2</c:v>
                </c:pt>
                <c:pt idx="59">
                  <c:v>-1.1405100012780167E-3</c:v>
                </c:pt>
                <c:pt idx="60">
                  <c:v>1.5608929999871179E-2</c:v>
                </c:pt>
                <c:pt idx="61">
                  <c:v>1.8446520007273648E-2</c:v>
                </c:pt>
                <c:pt idx="62">
                  <c:v>1.8667000404093415E-4</c:v>
                </c:pt>
                <c:pt idx="63">
                  <c:v>-2.2713559999829158E-2</c:v>
                </c:pt>
                <c:pt idx="64">
                  <c:v>1.0936110003967769E-2</c:v>
                </c:pt>
                <c:pt idx="65">
                  <c:v>1.8015399982687086E-3</c:v>
                </c:pt>
                <c:pt idx="66">
                  <c:v>1.1035880001145415E-2</c:v>
                </c:pt>
                <c:pt idx="67">
                  <c:v>-2.4583100021118298E-3</c:v>
                </c:pt>
                <c:pt idx="68">
                  <c:v>-4.3399599962867796E-3</c:v>
                </c:pt>
                <c:pt idx="70">
                  <c:v>-5.6786699933581986E-3</c:v>
                </c:pt>
                <c:pt idx="71">
                  <c:v>-2.1450200001709163E-3</c:v>
                </c:pt>
                <c:pt idx="72">
                  <c:v>-1.7761100025381893E-3</c:v>
                </c:pt>
                <c:pt idx="73">
                  <c:v>1.9928000037907623E-3</c:v>
                </c:pt>
                <c:pt idx="74">
                  <c:v>1.0145029998966493E-2</c:v>
                </c:pt>
                <c:pt idx="75">
                  <c:v>-1.6206299987970851E-3</c:v>
                </c:pt>
                <c:pt idx="76">
                  <c:v>-9.0521800011629239E-3</c:v>
                </c:pt>
                <c:pt idx="77">
                  <c:v>7.4164999969070777E-3</c:v>
                </c:pt>
                <c:pt idx="78">
                  <c:v>-7.7435799976228736E-3</c:v>
                </c:pt>
                <c:pt idx="79">
                  <c:v>-5.6623599957674742E-3</c:v>
                </c:pt>
                <c:pt idx="80">
                  <c:v>-1.299413999367971E-2</c:v>
                </c:pt>
                <c:pt idx="86">
                  <c:v>8.4823000361211598E-4</c:v>
                </c:pt>
                <c:pt idx="89">
                  <c:v>1.323670003330335E-3</c:v>
                </c:pt>
                <c:pt idx="102">
                  <c:v>1.6270715001155622E-2</c:v>
                </c:pt>
                <c:pt idx="103">
                  <c:v>6.0361450014170259E-3</c:v>
                </c:pt>
                <c:pt idx="105">
                  <c:v>-1.5424699959112331E-3</c:v>
                </c:pt>
                <c:pt idx="106">
                  <c:v>-1.5830499978619628E-3</c:v>
                </c:pt>
                <c:pt idx="107">
                  <c:v>3.7383050002972595E-3</c:v>
                </c:pt>
                <c:pt idx="108">
                  <c:v>-1.3807199939037673E-3</c:v>
                </c:pt>
                <c:pt idx="112">
                  <c:v>-1.9674299983307719E-3</c:v>
                </c:pt>
                <c:pt idx="113">
                  <c:v>6.7409249968477525E-3</c:v>
                </c:pt>
                <c:pt idx="114">
                  <c:v>-2.6333200003136881E-3</c:v>
                </c:pt>
                <c:pt idx="115">
                  <c:v>5.6750350049696863E-3</c:v>
                </c:pt>
                <c:pt idx="118">
                  <c:v>-2.8135600005043671E-3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E5-420A-9353-8B0E271E73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26">
                  <c:v>-3.5277000279165804E-4</c:v>
                </c:pt>
                <c:pt idx="69">
                  <c:v>4.3220000225119293E-4</c:v>
                </c:pt>
                <c:pt idx="81">
                  <c:v>8.3729150064755231E-3</c:v>
                </c:pt>
                <c:pt idx="82">
                  <c:v>-1.7434900000807829E-3</c:v>
                </c:pt>
                <c:pt idx="83">
                  <c:v>2.2664900025120005E-3</c:v>
                </c:pt>
                <c:pt idx="85">
                  <c:v>5.7584000023780391E-4</c:v>
                </c:pt>
                <c:pt idx="90">
                  <c:v>-5.0390999967930838E-4</c:v>
                </c:pt>
                <c:pt idx="93">
                  <c:v>1.295100009883754E-4</c:v>
                </c:pt>
                <c:pt idx="94">
                  <c:v>-2.6458700012881309E-3</c:v>
                </c:pt>
                <c:pt idx="97">
                  <c:v>7.8267650023917668E-3</c:v>
                </c:pt>
                <c:pt idx="99">
                  <c:v>-9.4373999309027568E-4</c:v>
                </c:pt>
                <c:pt idx="109">
                  <c:v>-1.5936899944790639E-3</c:v>
                </c:pt>
                <c:pt idx="110">
                  <c:v>-8.9044000196736306E-4</c:v>
                </c:pt>
                <c:pt idx="111">
                  <c:v>-4.6154899973771535E-3</c:v>
                </c:pt>
                <c:pt idx="116">
                  <c:v>5.4333049993147142E-3</c:v>
                </c:pt>
                <c:pt idx="119">
                  <c:v>-3.1167800043476745E-3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E5-420A-9353-8B0E271E73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84">
                  <c:v>-1.8842999270418659E-4</c:v>
                </c:pt>
                <c:pt idx="87">
                  <c:v>0</c:v>
                </c:pt>
                <c:pt idx="88">
                  <c:v>-1.0552199964877218E-3</c:v>
                </c:pt>
                <c:pt idx="91">
                  <c:v>5.2244050020817667E-3</c:v>
                </c:pt>
                <c:pt idx="92">
                  <c:v>5.2244050020817667E-3</c:v>
                </c:pt>
                <c:pt idx="95">
                  <c:v>-2.5739400007296354E-3</c:v>
                </c:pt>
                <c:pt idx="96">
                  <c:v>-2.5739400007296354E-3</c:v>
                </c:pt>
                <c:pt idx="98">
                  <c:v>-1.1567000183276832E-4</c:v>
                </c:pt>
                <c:pt idx="100">
                  <c:v>-1.3198199958424084E-3</c:v>
                </c:pt>
                <c:pt idx="101">
                  <c:v>-1.2198199983686209E-3</c:v>
                </c:pt>
                <c:pt idx="104">
                  <c:v>-2.1244099989417009E-3</c:v>
                </c:pt>
                <c:pt idx="117">
                  <c:v>-2.7272500010440126E-3</c:v>
                </c:pt>
                <c:pt idx="120">
                  <c:v>8.6734550714027137E-3</c:v>
                </c:pt>
                <c:pt idx="121">
                  <c:v>-4.0501298353774473E-3</c:v>
                </c:pt>
                <c:pt idx="122">
                  <c:v>-3.4298799946554936E-3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E5-420A-9353-8B0E271E73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E5-420A-9353-8B0E271E73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E5-420A-9353-8B0E271E73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8">
                    <c:v>4.0000000000000002E-4</c:v>
                  </c:pt>
                  <c:pt idx="89">
                    <c:v>0</c:v>
                  </c:pt>
                  <c:pt idx="90">
                    <c:v>2.0000000000000001E-4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5.0000000000000001E-3</c:v>
                  </c:pt>
                  <c:pt idx="96">
                    <c:v>5.0000000000000001E-3</c:v>
                  </c:pt>
                  <c:pt idx="97">
                    <c:v>1E-4</c:v>
                  </c:pt>
                  <c:pt idx="98">
                    <c:v>2.9999999999999997E-4</c:v>
                  </c:pt>
                  <c:pt idx="99">
                    <c:v>4.0000000000000001E-3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4.0000000000000002E-4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1.6999999999999999E-3</c:v>
                  </c:pt>
                  <c:pt idx="110">
                    <c:v>1.2999999999999999E-3</c:v>
                  </c:pt>
                  <c:pt idx="111">
                    <c:v>4.4999999999999997E-3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4.8999999999999998E-3</c:v>
                  </c:pt>
                  <c:pt idx="117">
                    <c:v>2.0000000000000001E-4</c:v>
                  </c:pt>
                  <c:pt idx="118">
                    <c:v>0</c:v>
                  </c:pt>
                  <c:pt idx="119">
                    <c:v>1.1999999999999999E-3</c:v>
                  </c:pt>
                  <c:pt idx="120">
                    <c:v>1.1000000000000001E-3</c:v>
                  </c:pt>
                  <c:pt idx="122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E5-420A-9353-8B0E271E73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-50761</c:v>
                </c:pt>
                <c:pt idx="1">
                  <c:v>-48129</c:v>
                </c:pt>
                <c:pt idx="2">
                  <c:v>-34355</c:v>
                </c:pt>
                <c:pt idx="3">
                  <c:v>-33461</c:v>
                </c:pt>
                <c:pt idx="4">
                  <c:v>-32915</c:v>
                </c:pt>
                <c:pt idx="5">
                  <c:v>-32907</c:v>
                </c:pt>
                <c:pt idx="6">
                  <c:v>-32882</c:v>
                </c:pt>
                <c:pt idx="7">
                  <c:v>-32877</c:v>
                </c:pt>
                <c:pt idx="8">
                  <c:v>-32871</c:v>
                </c:pt>
                <c:pt idx="9">
                  <c:v>-32860</c:v>
                </c:pt>
                <c:pt idx="10">
                  <c:v>-32846</c:v>
                </c:pt>
                <c:pt idx="11">
                  <c:v>-32842</c:v>
                </c:pt>
                <c:pt idx="12">
                  <c:v>-32468</c:v>
                </c:pt>
                <c:pt idx="13">
                  <c:v>-32347</c:v>
                </c:pt>
                <c:pt idx="14">
                  <c:v>-32309</c:v>
                </c:pt>
                <c:pt idx="15">
                  <c:v>-32302</c:v>
                </c:pt>
                <c:pt idx="16">
                  <c:v>-31901</c:v>
                </c:pt>
                <c:pt idx="17">
                  <c:v>-31894</c:v>
                </c:pt>
                <c:pt idx="18">
                  <c:v>-31887</c:v>
                </c:pt>
                <c:pt idx="19">
                  <c:v>-31859</c:v>
                </c:pt>
                <c:pt idx="20">
                  <c:v>-31850</c:v>
                </c:pt>
                <c:pt idx="21">
                  <c:v>-31623</c:v>
                </c:pt>
                <c:pt idx="22">
                  <c:v>-30042</c:v>
                </c:pt>
                <c:pt idx="23">
                  <c:v>-25715</c:v>
                </c:pt>
                <c:pt idx="24">
                  <c:v>-24255</c:v>
                </c:pt>
                <c:pt idx="25">
                  <c:v>-18648</c:v>
                </c:pt>
                <c:pt idx="26">
                  <c:v>-18129</c:v>
                </c:pt>
                <c:pt idx="27">
                  <c:v>-17095</c:v>
                </c:pt>
                <c:pt idx="28">
                  <c:v>-15096</c:v>
                </c:pt>
                <c:pt idx="29">
                  <c:v>-15092</c:v>
                </c:pt>
                <c:pt idx="30">
                  <c:v>-13943</c:v>
                </c:pt>
                <c:pt idx="31">
                  <c:v>-13666</c:v>
                </c:pt>
                <c:pt idx="32">
                  <c:v>-13500</c:v>
                </c:pt>
                <c:pt idx="33">
                  <c:v>-13446</c:v>
                </c:pt>
                <c:pt idx="34">
                  <c:v>-12517</c:v>
                </c:pt>
                <c:pt idx="35">
                  <c:v>-12448</c:v>
                </c:pt>
                <c:pt idx="36">
                  <c:v>-12092</c:v>
                </c:pt>
                <c:pt idx="37">
                  <c:v>-12056</c:v>
                </c:pt>
                <c:pt idx="38">
                  <c:v>-11537</c:v>
                </c:pt>
                <c:pt idx="39">
                  <c:v>-11094</c:v>
                </c:pt>
                <c:pt idx="40">
                  <c:v>-11080</c:v>
                </c:pt>
                <c:pt idx="41">
                  <c:v>-11058</c:v>
                </c:pt>
                <c:pt idx="42">
                  <c:v>-7006</c:v>
                </c:pt>
                <c:pt idx="43">
                  <c:v>-6948</c:v>
                </c:pt>
                <c:pt idx="44">
                  <c:v>-6887</c:v>
                </c:pt>
                <c:pt idx="45">
                  <c:v>-6883</c:v>
                </c:pt>
                <c:pt idx="46">
                  <c:v>-6847</c:v>
                </c:pt>
                <c:pt idx="47">
                  <c:v>-6847</c:v>
                </c:pt>
                <c:pt idx="48">
                  <c:v>-6473</c:v>
                </c:pt>
                <c:pt idx="49">
                  <c:v>-6372</c:v>
                </c:pt>
                <c:pt idx="50">
                  <c:v>-6102</c:v>
                </c:pt>
                <c:pt idx="51">
                  <c:v>-6074.5</c:v>
                </c:pt>
                <c:pt idx="52">
                  <c:v>-6055</c:v>
                </c:pt>
                <c:pt idx="53">
                  <c:v>-5983</c:v>
                </c:pt>
                <c:pt idx="54">
                  <c:v>-5594</c:v>
                </c:pt>
                <c:pt idx="55">
                  <c:v>-5529</c:v>
                </c:pt>
                <c:pt idx="56">
                  <c:v>-5482</c:v>
                </c:pt>
                <c:pt idx="57">
                  <c:v>-5471</c:v>
                </c:pt>
                <c:pt idx="58">
                  <c:v>-5453</c:v>
                </c:pt>
                <c:pt idx="59">
                  <c:v>-5327</c:v>
                </c:pt>
                <c:pt idx="60">
                  <c:v>-5039</c:v>
                </c:pt>
                <c:pt idx="61">
                  <c:v>-4996</c:v>
                </c:pt>
                <c:pt idx="62">
                  <c:v>-4841</c:v>
                </c:pt>
                <c:pt idx="63">
                  <c:v>-4812</c:v>
                </c:pt>
                <c:pt idx="64">
                  <c:v>-4553</c:v>
                </c:pt>
                <c:pt idx="65">
                  <c:v>-4542</c:v>
                </c:pt>
                <c:pt idx="66">
                  <c:v>-4524</c:v>
                </c:pt>
                <c:pt idx="67">
                  <c:v>-4387</c:v>
                </c:pt>
                <c:pt idx="68">
                  <c:v>-4092</c:v>
                </c:pt>
                <c:pt idx="69">
                  <c:v>-4060</c:v>
                </c:pt>
                <c:pt idx="70">
                  <c:v>-3559</c:v>
                </c:pt>
                <c:pt idx="71">
                  <c:v>-3454</c:v>
                </c:pt>
                <c:pt idx="72">
                  <c:v>-3447</c:v>
                </c:pt>
                <c:pt idx="73">
                  <c:v>-3440</c:v>
                </c:pt>
                <c:pt idx="74">
                  <c:v>-3069</c:v>
                </c:pt>
                <c:pt idx="75">
                  <c:v>-3051</c:v>
                </c:pt>
                <c:pt idx="76">
                  <c:v>-2986</c:v>
                </c:pt>
                <c:pt idx="77">
                  <c:v>-2950</c:v>
                </c:pt>
                <c:pt idx="78">
                  <c:v>-2766</c:v>
                </c:pt>
                <c:pt idx="79">
                  <c:v>-2572</c:v>
                </c:pt>
                <c:pt idx="80">
                  <c:v>-2478</c:v>
                </c:pt>
                <c:pt idx="81">
                  <c:v>-2454.5</c:v>
                </c:pt>
                <c:pt idx="82">
                  <c:v>-1473</c:v>
                </c:pt>
                <c:pt idx="83">
                  <c:v>-1427</c:v>
                </c:pt>
                <c:pt idx="84">
                  <c:v>-1111</c:v>
                </c:pt>
                <c:pt idx="85">
                  <c:v>-432</c:v>
                </c:pt>
                <c:pt idx="86">
                  <c:v>-429</c:v>
                </c:pt>
                <c:pt idx="87">
                  <c:v>0</c:v>
                </c:pt>
                <c:pt idx="88">
                  <c:v>6</c:v>
                </c:pt>
                <c:pt idx="89">
                  <c:v>59</c:v>
                </c:pt>
                <c:pt idx="90">
                  <c:v>493</c:v>
                </c:pt>
                <c:pt idx="91">
                  <c:v>618.5</c:v>
                </c:pt>
                <c:pt idx="92">
                  <c:v>618.5</c:v>
                </c:pt>
                <c:pt idx="93">
                  <c:v>627</c:v>
                </c:pt>
                <c:pt idx="94">
                  <c:v>1001</c:v>
                </c:pt>
                <c:pt idx="95">
                  <c:v>1062</c:v>
                </c:pt>
                <c:pt idx="96">
                  <c:v>1062</c:v>
                </c:pt>
                <c:pt idx="97">
                  <c:v>1190.5</c:v>
                </c:pt>
                <c:pt idx="98">
                  <c:v>1541</c:v>
                </c:pt>
                <c:pt idx="99">
                  <c:v>1602</c:v>
                </c:pt>
                <c:pt idx="100">
                  <c:v>2586</c:v>
                </c:pt>
                <c:pt idx="101">
                  <c:v>2586</c:v>
                </c:pt>
                <c:pt idx="102">
                  <c:v>2605.5</c:v>
                </c:pt>
                <c:pt idx="103">
                  <c:v>2616.5</c:v>
                </c:pt>
                <c:pt idx="104">
                  <c:v>2643</c:v>
                </c:pt>
                <c:pt idx="105">
                  <c:v>3181</c:v>
                </c:pt>
                <c:pt idx="106">
                  <c:v>3515</c:v>
                </c:pt>
                <c:pt idx="107">
                  <c:v>3648.5</c:v>
                </c:pt>
                <c:pt idx="108">
                  <c:v>3656</c:v>
                </c:pt>
                <c:pt idx="109">
                  <c:v>3987</c:v>
                </c:pt>
                <c:pt idx="110">
                  <c:v>4012</c:v>
                </c:pt>
                <c:pt idx="111">
                  <c:v>4127</c:v>
                </c:pt>
                <c:pt idx="112">
                  <c:v>4589</c:v>
                </c:pt>
                <c:pt idx="113">
                  <c:v>4622.5</c:v>
                </c:pt>
                <c:pt idx="114">
                  <c:v>4636</c:v>
                </c:pt>
                <c:pt idx="115">
                  <c:v>4669.5</c:v>
                </c:pt>
                <c:pt idx="116">
                  <c:v>5148.5</c:v>
                </c:pt>
                <c:pt idx="117">
                  <c:v>5175</c:v>
                </c:pt>
                <c:pt idx="118">
                  <c:v>5188</c:v>
                </c:pt>
                <c:pt idx="119">
                  <c:v>5594</c:v>
                </c:pt>
                <c:pt idx="120">
                  <c:v>7303.5</c:v>
                </c:pt>
                <c:pt idx="121">
                  <c:v>9799</c:v>
                </c:pt>
                <c:pt idx="122">
                  <c:v>10724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2.7772196447785839E-2</c:v>
                </c:pt>
                <c:pt idx="1">
                  <c:v>2.642645633934923E-2</c:v>
                </c:pt>
                <c:pt idx="2">
                  <c:v>1.9383817945122075E-2</c:v>
                </c:pt>
                <c:pt idx="3">
                  <c:v>1.8926716251754929E-2</c:v>
                </c:pt>
                <c:pt idx="4">
                  <c:v>1.8647546761174996E-2</c:v>
                </c:pt>
                <c:pt idx="5">
                  <c:v>1.8643456365708622E-2</c:v>
                </c:pt>
                <c:pt idx="6">
                  <c:v>1.8630673879876207E-2</c:v>
                </c:pt>
                <c:pt idx="7">
                  <c:v>1.8628117382709725E-2</c:v>
                </c:pt>
                <c:pt idx="8">
                  <c:v>1.8625049586109946E-2</c:v>
                </c:pt>
                <c:pt idx="9">
                  <c:v>1.8619425292343682E-2</c:v>
                </c:pt>
                <c:pt idx="10">
                  <c:v>1.8612267100277531E-2</c:v>
                </c:pt>
                <c:pt idx="11">
                  <c:v>1.8610221902544345E-2</c:v>
                </c:pt>
                <c:pt idx="12">
                  <c:v>1.8418995914491424E-2</c:v>
                </c:pt>
                <c:pt idx="13">
                  <c:v>1.8357128683062537E-2</c:v>
                </c:pt>
                <c:pt idx="14">
                  <c:v>1.8337699304597267E-2</c:v>
                </c:pt>
                <c:pt idx="15">
                  <c:v>1.8334120208564189E-2</c:v>
                </c:pt>
                <c:pt idx="16">
                  <c:v>1.8129089135812258E-2</c:v>
                </c:pt>
                <c:pt idx="17">
                  <c:v>1.8125510039779184E-2</c:v>
                </c:pt>
                <c:pt idx="18">
                  <c:v>1.8121930943746107E-2</c:v>
                </c:pt>
                <c:pt idx="19">
                  <c:v>1.8107614559613804E-2</c:v>
                </c:pt>
                <c:pt idx="20">
                  <c:v>1.8103012864714132E-2</c:v>
                </c:pt>
                <c:pt idx="21">
                  <c:v>1.7986947893355809E-2</c:v>
                </c:pt>
                <c:pt idx="22">
                  <c:v>1.717858348931391E-2</c:v>
                </c:pt>
                <c:pt idx="23">
                  <c:v>1.4966190841439591E-2</c:v>
                </c:pt>
                <c:pt idx="24">
                  <c:v>1.4219693668826578E-2</c:v>
                </c:pt>
                <c:pt idx="25">
                  <c:v>1.1352837746332629E-2</c:v>
                </c:pt>
                <c:pt idx="26">
                  <c:v>1.1087473340451702E-2</c:v>
                </c:pt>
                <c:pt idx="27">
                  <c:v>1.0558789726423034E-2</c:v>
                </c:pt>
                <c:pt idx="28">
                  <c:v>9.536702159263161E-3</c:v>
                </c:pt>
                <c:pt idx="29">
                  <c:v>9.5346569615299744E-3</c:v>
                </c:pt>
                <c:pt idx="30">
                  <c:v>8.9471739126721992E-3</c:v>
                </c:pt>
                <c:pt idx="31">
                  <c:v>8.8055439696490458E-3</c:v>
                </c:pt>
                <c:pt idx="32">
                  <c:v>8.7206682637218126E-3</c:v>
                </c:pt>
                <c:pt idx="33">
                  <c:v>8.6930580943237971E-3</c:v>
                </c:pt>
                <c:pt idx="34">
                  <c:v>8.2180609207912706E-3</c:v>
                </c:pt>
                <c:pt idx="35">
                  <c:v>8.1827812598938062E-3</c:v>
                </c:pt>
                <c:pt idx="36">
                  <c:v>8.000758661640222E-3</c:v>
                </c:pt>
                <c:pt idx="37">
                  <c:v>7.9823518820415461E-3</c:v>
                </c:pt>
                <c:pt idx="38">
                  <c:v>7.7169874761606177E-3</c:v>
                </c:pt>
                <c:pt idx="39">
                  <c:v>7.4904818272102311E-3</c:v>
                </c:pt>
                <c:pt idx="40">
                  <c:v>7.4833236351440797E-3</c:v>
                </c:pt>
                <c:pt idx="41">
                  <c:v>7.4720750476115535E-3</c:v>
                </c:pt>
                <c:pt idx="42">
                  <c:v>5.4002897438937946E-3</c:v>
                </c:pt>
                <c:pt idx="43">
                  <c:v>5.3706343767625925E-3</c:v>
                </c:pt>
                <c:pt idx="44">
                  <c:v>5.3394451113315013E-3</c:v>
                </c:pt>
                <c:pt idx="45">
                  <c:v>5.3373999135983147E-3</c:v>
                </c:pt>
                <c:pt idx="46">
                  <c:v>5.3189931339996379E-3</c:v>
                </c:pt>
                <c:pt idx="47">
                  <c:v>5.3189931339996379E-3</c:v>
                </c:pt>
                <c:pt idx="48">
                  <c:v>5.1277671459467149E-3</c:v>
                </c:pt>
                <c:pt idx="49">
                  <c:v>5.0761259031837603E-3</c:v>
                </c:pt>
                <c:pt idx="50">
                  <c:v>4.9380750561936826E-3</c:v>
                </c:pt>
                <c:pt idx="51">
                  <c:v>4.924014321778027E-3</c:v>
                </c:pt>
                <c:pt idx="52">
                  <c:v>4.9140439828287436E-3</c:v>
                </c:pt>
                <c:pt idx="53">
                  <c:v>4.8772304236313884E-3</c:v>
                </c:pt>
                <c:pt idx="54">
                  <c:v>4.6783349440790174E-3</c:v>
                </c:pt>
                <c:pt idx="55">
                  <c:v>4.6451004809147396E-3</c:v>
                </c:pt>
                <c:pt idx="56">
                  <c:v>4.6210694075497997E-3</c:v>
                </c:pt>
                <c:pt idx="57">
                  <c:v>4.6154451137835374E-3</c:v>
                </c:pt>
                <c:pt idx="58">
                  <c:v>4.6062417239841995E-3</c:v>
                </c:pt>
                <c:pt idx="59">
                  <c:v>4.5418179953888296E-3</c:v>
                </c:pt>
                <c:pt idx="60">
                  <c:v>4.3945637585994131E-3</c:v>
                </c:pt>
                <c:pt idx="61">
                  <c:v>4.3725778829676598E-3</c:v>
                </c:pt>
                <c:pt idx="62">
                  <c:v>4.2933264708066897E-3</c:v>
                </c:pt>
                <c:pt idx="63">
                  <c:v>4.2784987872410887E-3</c:v>
                </c:pt>
                <c:pt idx="64">
                  <c:v>4.1460722340172732E-3</c:v>
                </c:pt>
                <c:pt idx="65">
                  <c:v>4.140447940251011E-3</c:v>
                </c:pt>
                <c:pt idx="66">
                  <c:v>4.131244550451673E-3</c:v>
                </c:pt>
                <c:pt idx="67">
                  <c:v>4.06119652809004E-3</c:v>
                </c:pt>
                <c:pt idx="68">
                  <c:v>3.9103631952675487E-3</c:v>
                </c:pt>
                <c:pt idx="69">
                  <c:v>3.8940016134020572E-3</c:v>
                </c:pt>
                <c:pt idx="70">
                  <c:v>3.637840597320469E-3</c:v>
                </c:pt>
                <c:pt idx="71">
                  <c:v>3.5841541568243274E-3</c:v>
                </c:pt>
                <c:pt idx="72">
                  <c:v>3.5805750607912513E-3</c:v>
                </c:pt>
                <c:pt idx="73">
                  <c:v>3.5769959647581752E-3</c:v>
                </c:pt>
                <c:pt idx="74">
                  <c:v>3.3873038750051425E-3</c:v>
                </c:pt>
                <c:pt idx="75">
                  <c:v>3.3781004852058037E-3</c:v>
                </c:pt>
                <c:pt idx="76">
                  <c:v>3.3448660220415259E-3</c:v>
                </c:pt>
                <c:pt idx="77">
                  <c:v>3.3264592424428491E-3</c:v>
                </c:pt>
                <c:pt idx="78">
                  <c:v>3.2323801467162771E-3</c:v>
                </c:pt>
                <c:pt idx="79">
                  <c:v>3.1331880566567399E-3</c:v>
                </c:pt>
                <c:pt idx="80">
                  <c:v>3.085125909926861E-3</c:v>
                </c:pt>
                <c:pt idx="81">
                  <c:v>3.0731103732443915E-3</c:v>
                </c:pt>
                <c:pt idx="82">
                  <c:v>2.5712699794637941E-3</c:v>
                </c:pt>
                <c:pt idx="83">
                  <c:v>2.5477502055321509E-3</c:v>
                </c:pt>
                <c:pt idx="84">
                  <c:v>2.3861795846104304E-3</c:v>
                </c:pt>
                <c:pt idx="85">
                  <c:v>2.0390072694020495E-3</c:v>
                </c:pt>
                <c:pt idx="86">
                  <c:v>2.03747337110216E-3</c:v>
                </c:pt>
                <c:pt idx="87">
                  <c:v>1.8181259142179252E-3</c:v>
                </c:pt>
                <c:pt idx="88">
                  <c:v>1.8150581176181457E-3</c:v>
                </c:pt>
                <c:pt idx="89">
                  <c:v>1.7879592476534266E-3</c:v>
                </c:pt>
                <c:pt idx="90">
                  <c:v>1.5660552936027092E-3</c:v>
                </c:pt>
                <c:pt idx="91">
                  <c:v>1.5018872147239879E-3</c:v>
                </c:pt>
                <c:pt idx="92">
                  <c:v>1.5018872147239879E-3</c:v>
                </c:pt>
                <c:pt idx="93">
                  <c:v>1.4975411695409668E-3</c:v>
                </c:pt>
                <c:pt idx="94">
                  <c:v>1.3063151814880444E-3</c:v>
                </c:pt>
                <c:pt idx="95">
                  <c:v>1.2751259160569527E-3</c:v>
                </c:pt>
                <c:pt idx="96">
                  <c:v>1.2751259160569527E-3</c:v>
                </c:pt>
                <c:pt idx="97">
                  <c:v>1.2094239388783417E-3</c:v>
                </c:pt>
                <c:pt idx="98">
                  <c:v>1.0302134875078888E-3</c:v>
                </c:pt>
                <c:pt idx="99">
                  <c:v>9.9902422207679711E-4</c:v>
                </c:pt>
                <c:pt idx="100">
                  <c:v>4.9590557971295824E-4</c:v>
                </c:pt>
                <c:pt idx="101">
                  <c:v>4.9590557971295824E-4</c:v>
                </c:pt>
                <c:pt idx="102">
                  <c:v>4.859352407636749E-4</c:v>
                </c:pt>
                <c:pt idx="103">
                  <c:v>4.8031094699741241E-4</c:v>
                </c:pt>
                <c:pt idx="104">
                  <c:v>4.6676151201505297E-4</c:v>
                </c:pt>
                <c:pt idx="105">
                  <c:v>1.9168241690149064E-4</c:v>
                </c:pt>
                <c:pt idx="106">
                  <c:v>2.0908406180431341E-5</c:v>
                </c:pt>
                <c:pt idx="107">
                  <c:v>-4.7350068164662539E-5</c:v>
                </c:pt>
                <c:pt idx="108">
                  <c:v>-5.1184813914386968E-5</c:v>
                </c:pt>
                <c:pt idx="109">
                  <c:v>-2.2042492633555632E-4</c:v>
                </c:pt>
                <c:pt idx="110">
                  <c:v>-2.3320741216797079E-4</c:v>
                </c:pt>
                <c:pt idx="111">
                  <c:v>-2.9200684699707798E-4</c:v>
                </c:pt>
                <c:pt idx="112">
                  <c:v>-5.2822718518010002E-4</c:v>
                </c:pt>
                <c:pt idx="113">
                  <c:v>-5.4535571619553557E-4</c:v>
                </c:pt>
                <c:pt idx="114">
                  <c:v>-5.5225825854503946E-4</c:v>
                </c:pt>
                <c:pt idx="115">
                  <c:v>-5.6938678956047501E-4</c:v>
                </c:pt>
                <c:pt idx="116">
                  <c:v>-8.1429921810953921E-4</c:v>
                </c:pt>
                <c:pt idx="117">
                  <c:v>-8.2784865309189866E-4</c:v>
                </c:pt>
                <c:pt idx="118">
                  <c:v>-8.3449554572475422E-4</c:v>
                </c:pt>
                <c:pt idx="119">
                  <c:v>-1.0420831156431674E-3</c:v>
                </c:pt>
                <c:pt idx="120">
                  <c:v>-1.916149496863678E-3</c:v>
                </c:pt>
                <c:pt idx="121">
                  <c:v>-3.192097232655304E-3</c:v>
                </c:pt>
                <c:pt idx="122">
                  <c:v>-3.6650492084546447E-3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E5-420A-9353-8B0E271E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983896"/>
        <c:axId val="1"/>
      </c:scatterChart>
      <c:valAx>
        <c:axId val="5409838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983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19354838709676"/>
          <c:y val="0.9204921861831491"/>
          <c:w val="0.6741935483870968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123826</xdr:colOff>
      <xdr:row>0</xdr:row>
      <xdr:rowOff>57150</xdr:rowOff>
    </xdr:from>
    <xdr:to>
      <xdr:col>17</xdr:col>
      <xdr:colOff>333376</xdr:colOff>
      <xdr:row>19</xdr:row>
      <xdr:rowOff>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D73B3F0F-B4D5-F21A-01A0-276E98746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361949</xdr:colOff>
      <xdr:row>0</xdr:row>
      <xdr:rowOff>28576</xdr:rowOff>
    </xdr:from>
    <xdr:to>
      <xdr:col>26</xdr:col>
      <xdr:colOff>457200</xdr:colOff>
      <xdr:row>18</xdr:row>
      <xdr:rowOff>114300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D3006DFD-4F5B-8B89-4D5E-F184BB25C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0.pdf" TargetMode="External"/><Relationship Id="rId13" Type="http://schemas.openxmlformats.org/officeDocument/2006/relationships/hyperlink" Target="http://www.konkoly.hu/cgi-bin/IBVS?5653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bav-astro.de/sfs/BAVM_link.php?BAVMnr=117" TargetMode="External"/><Relationship Id="rId21" Type="http://schemas.openxmlformats.org/officeDocument/2006/relationships/hyperlink" Target="http://www.konkoly.hu/cgi-bin/IBVS?5820" TargetMode="External"/><Relationship Id="rId34" Type="http://schemas.openxmlformats.org/officeDocument/2006/relationships/hyperlink" Target="http://www.konkoly.hu/cgi-bin/IBVS?6042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www.bav-astro.de/sfs/BAVM_link.php?BAVMnr=173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www.bav-astro.de/sfs/BAVM_link.php?BAVMnr=212" TargetMode="External"/><Relationship Id="rId33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80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bav-astro.de/sfs/BAVM_link.php?BAVMnr=193" TargetMode="External"/><Relationship Id="rId29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040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vsolj.cetus-net.org/vsoljno50.pdf" TargetMode="External"/><Relationship Id="rId32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32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bav-astro.de/sfs/BAVM_link.php?BAVMnr=212" TargetMode="External"/><Relationship Id="rId28" Type="http://schemas.openxmlformats.org/officeDocument/2006/relationships/hyperlink" Target="http://www.bav-astro.de/sfs/BAVM_link.php?BAVMnr=215" TargetMode="External"/><Relationship Id="rId36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konkoly.hu/cgi-bin/IBVS?5694" TargetMode="External"/><Relationship Id="rId19" Type="http://schemas.openxmlformats.org/officeDocument/2006/relationships/hyperlink" Target="http://www.bav-astro.de/sfs/BAVM_link.php?BAVMnr=193" TargetMode="External"/><Relationship Id="rId31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32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bav-astro.de/sfs/BAVM_link.php?BAVMnr=215" TargetMode="External"/><Relationship Id="rId30" Type="http://schemas.openxmlformats.org/officeDocument/2006/relationships/hyperlink" Target="http://www.bav-astro.de/sfs/BAVM_link.php?BAVMnr=225" TargetMode="External"/><Relationship Id="rId35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9"/>
  <sheetViews>
    <sheetView tabSelected="1" workbookViewId="0">
      <pane xSplit="14" ySplit="22" topLeftCell="O125" activePane="bottomRight" state="frozen"/>
      <selection pane="topRight" activeCell="O1" sqref="O1"/>
      <selection pane="bottomLeft" activeCell="A23" sqref="A23"/>
      <selection pane="bottomRight" activeCell="E2" sqref="E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29</v>
      </c>
      <c r="B1" s="9"/>
      <c r="C1" s="10"/>
    </row>
    <row r="2" spans="1:7" x14ac:dyDescent="0.2">
      <c r="A2" t="s">
        <v>24</v>
      </c>
      <c r="B2" t="s">
        <v>30</v>
      </c>
    </row>
    <row r="3" spans="1:7" ht="13.5" thickBot="1" x14ac:dyDescent="0.25"/>
    <row r="4" spans="1:7" ht="13.5" thickBot="1" x14ac:dyDescent="0.25">
      <c r="A4" s="5" t="s">
        <v>0</v>
      </c>
      <c r="C4" s="11">
        <v>39404.428899999999</v>
      </c>
      <c r="D4" s="12">
        <v>0.72237600000000002</v>
      </c>
    </row>
    <row r="6" spans="1:7" x14ac:dyDescent="0.2">
      <c r="A6" s="5" t="s">
        <v>1</v>
      </c>
      <c r="E6" s="80" t="s">
        <v>514</v>
      </c>
    </row>
    <row r="7" spans="1:7" x14ac:dyDescent="0.2">
      <c r="A7" t="s">
        <v>2</v>
      </c>
      <c r="C7">
        <v>52500.381399999998</v>
      </c>
      <c r="D7" s="67" t="s">
        <v>513</v>
      </c>
      <c r="E7" s="81">
        <v>49567.535799999998</v>
      </c>
    </row>
    <row r="8" spans="1:7" x14ac:dyDescent="0.2">
      <c r="A8" t="s">
        <v>3</v>
      </c>
      <c r="C8" s="13">
        <v>0.72237587000000003</v>
      </c>
      <c r="D8" s="67" t="s">
        <v>513</v>
      </c>
      <c r="E8" s="82">
        <v>0.72237600000000002</v>
      </c>
    </row>
    <row r="9" spans="1:7" x14ac:dyDescent="0.2">
      <c r="A9" s="20" t="s">
        <v>72</v>
      </c>
      <c r="B9" s="19"/>
      <c r="C9" s="21">
        <v>-9.5</v>
      </c>
      <c r="D9" s="19" t="s">
        <v>73</v>
      </c>
      <c r="E9" s="19"/>
    </row>
    <row r="10" spans="1:7" ht="13.5" thickBot="1" x14ac:dyDescent="0.25">
      <c r="A10" s="19"/>
      <c r="B10" s="19"/>
      <c r="C10" s="4" t="s">
        <v>20</v>
      </c>
      <c r="D10" s="4" t="s">
        <v>21</v>
      </c>
      <c r="E10" s="19"/>
    </row>
    <row r="11" spans="1:7" x14ac:dyDescent="0.2">
      <c r="A11" s="19" t="s">
        <v>16</v>
      </c>
      <c r="B11" s="19"/>
      <c r="C11" s="22">
        <f ca="1">INTERCEPT(INDIRECT($G$11):G980,INDIRECT($F$11):F980)</f>
        <v>1.8181259142179252E-3</v>
      </c>
      <c r="D11" s="3"/>
      <c r="E11" s="19"/>
      <c r="F11" s="23" t="str">
        <f>"F"&amp;E19</f>
        <v>F72</v>
      </c>
      <c r="G11" s="17" t="str">
        <f>"G"&amp;E19</f>
        <v>G72</v>
      </c>
    </row>
    <row r="12" spans="1:7" x14ac:dyDescent="0.2">
      <c r="A12" s="19" t="s">
        <v>17</v>
      </c>
      <c r="B12" s="19"/>
      <c r="C12" s="22">
        <f ca="1">SLOPE(INDIRECT($G$11):G980,INDIRECT($F$11):F980)</f>
        <v>-5.1129943329658429E-7</v>
      </c>
      <c r="D12" s="3"/>
      <c r="E12" s="71" t="s">
        <v>511</v>
      </c>
      <c r="F12" s="72" t="s">
        <v>512</v>
      </c>
    </row>
    <row r="13" spans="1:7" x14ac:dyDescent="0.2">
      <c r="A13" s="19" t="s">
        <v>19</v>
      </c>
      <c r="B13" s="19"/>
      <c r="C13" s="3" t="s">
        <v>14</v>
      </c>
      <c r="E13" s="73" t="s">
        <v>81</v>
      </c>
      <c r="F13" s="74">
        <v>1</v>
      </c>
    </row>
    <row r="14" spans="1:7" x14ac:dyDescent="0.2">
      <c r="A14" s="19"/>
      <c r="B14" s="19"/>
      <c r="C14" s="19"/>
      <c r="E14" s="73" t="s">
        <v>74</v>
      </c>
      <c r="F14" s="75">
        <f ca="1">NOW()+15018.5+$C$9/24</f>
        <v>60518.742651736109</v>
      </c>
    </row>
    <row r="15" spans="1:7" x14ac:dyDescent="0.2">
      <c r="A15" s="24" t="s">
        <v>18</v>
      </c>
      <c r="B15" s="19"/>
      <c r="C15" s="8">
        <f ca="1">(C7+C11)+(C8+C12)*INT(MAX(F21:F3521))</f>
        <v>60247.136564830791</v>
      </c>
      <c r="E15" s="73" t="s">
        <v>82</v>
      </c>
      <c r="F15" s="75">
        <f ca="1">ROUND(2*(F14-$C$7)/$C$8,0)/2+F13</f>
        <v>11101</v>
      </c>
    </row>
    <row r="16" spans="1:7" x14ac:dyDescent="0.2">
      <c r="A16" s="26" t="s">
        <v>4</v>
      </c>
      <c r="B16" s="19"/>
      <c r="C16" s="27">
        <f ca="1">+C8+C12</f>
        <v>0.72237535870056668</v>
      </c>
      <c r="E16" s="73" t="s">
        <v>75</v>
      </c>
      <c r="F16" s="76">
        <f ca="1">ROUND(2*(F14-$C$15)/$C$16,0)/2+F13</f>
        <v>377</v>
      </c>
    </row>
    <row r="17" spans="1:17" ht="13.5" thickBot="1" x14ac:dyDescent="0.25">
      <c r="A17" s="25" t="s">
        <v>28</v>
      </c>
      <c r="B17" s="19"/>
      <c r="C17" s="19">
        <f>COUNT(C21:C2179)</f>
        <v>123</v>
      </c>
      <c r="E17" s="73" t="s">
        <v>509</v>
      </c>
      <c r="F17" s="77">
        <f ca="1">+$C$15+$C$16*$F$16-15018.5-$C$9/24</f>
        <v>45501.367908394241</v>
      </c>
    </row>
    <row r="18" spans="1:17" ht="14.25" thickTop="1" thickBot="1" x14ac:dyDescent="0.25">
      <c r="A18" s="26" t="s">
        <v>5</v>
      </c>
      <c r="B18" s="19"/>
      <c r="C18" s="28">
        <f ca="1">+C15</f>
        <v>60247.136564830791</v>
      </c>
      <c r="D18" s="29">
        <f ca="1">+C16</f>
        <v>0.72237535870056668</v>
      </c>
      <c r="E18" s="79" t="s">
        <v>510</v>
      </c>
      <c r="F18" s="78">
        <f ca="1">+($C$15+$C$16*$F$16)-($C$16/2)-15018.5-$C$9/24</f>
        <v>45501.00672071489</v>
      </c>
    </row>
    <row r="19" spans="1:17" ht="13.5" thickTop="1" x14ac:dyDescent="0.2">
      <c r="A19" s="30" t="s">
        <v>76</v>
      </c>
      <c r="E19" s="31">
        <v>72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93</v>
      </c>
      <c r="I20" s="7" t="s">
        <v>96</v>
      </c>
      <c r="J20" s="7" t="s">
        <v>90</v>
      </c>
      <c r="K20" s="7" t="s">
        <v>88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17" t="s">
        <v>104</v>
      </c>
      <c r="B21" s="34" t="s">
        <v>64</v>
      </c>
      <c r="C21" s="35">
        <v>15831.790999999999</v>
      </c>
      <c r="D21" s="33" t="s">
        <v>96</v>
      </c>
      <c r="E21">
        <f>+(C21-C$7)/C$8</f>
        <v>-50761.09532839185</v>
      </c>
      <c r="F21">
        <f>ROUND(2*E21,0)/2</f>
        <v>-50761</v>
      </c>
      <c r="G21">
        <f>+C21-(C$7+F21*C$8)</f>
        <v>-6.8862929996612365E-2</v>
      </c>
      <c r="I21">
        <f>+G21</f>
        <v>-6.8862929996612365E-2</v>
      </c>
      <c r="O21">
        <f ca="1">+C$11+C$12*$F21</f>
        <v>2.7772196447785839E-2</v>
      </c>
      <c r="Q21" s="2">
        <f>+C21-15018.5</f>
        <v>813.29099999999926</v>
      </c>
    </row>
    <row r="22" spans="1:17" x14ac:dyDescent="0.2">
      <c r="A22" s="17" t="s">
        <v>104</v>
      </c>
      <c r="B22" s="34" t="s">
        <v>64</v>
      </c>
      <c r="C22" s="35">
        <v>17733.134999999998</v>
      </c>
      <c r="D22" s="33" t="s">
        <v>96</v>
      </c>
      <c r="E22">
        <f>+(C22-C$7)/C$8</f>
        <v>-48129.025129258545</v>
      </c>
      <c r="F22">
        <f>ROUND(2*E22,0)/2</f>
        <v>-48129</v>
      </c>
      <c r="G22">
        <f>+C22-(C$7+F22*C$8)</f>
        <v>-1.8152770000597229E-2</v>
      </c>
      <c r="I22">
        <f>+G22</f>
        <v>-1.8152770000597229E-2</v>
      </c>
      <c r="O22">
        <f ca="1">+C$11+C$12*$F22</f>
        <v>2.642645633934923E-2</v>
      </c>
      <c r="Q22" s="2">
        <f>+C22-15018.5</f>
        <v>2714.6349999999984</v>
      </c>
    </row>
    <row r="23" spans="1:17" x14ac:dyDescent="0.2">
      <c r="A23" s="17" t="s">
        <v>104</v>
      </c>
      <c r="B23" s="34" t="s">
        <v>64</v>
      </c>
      <c r="C23" s="35">
        <v>27683.098999999998</v>
      </c>
      <c r="D23" s="33" t="s">
        <v>96</v>
      </c>
      <c r="E23">
        <f>+(C23-C$7)/C$8</f>
        <v>-34355.082209487424</v>
      </c>
      <c r="F23">
        <f>ROUND(2*E23,0)/2</f>
        <v>-34355</v>
      </c>
      <c r="G23">
        <f>+C23-(C$7+F23*C$8)</f>
        <v>-5.9386149998317705E-2</v>
      </c>
      <c r="I23">
        <f>+G23</f>
        <v>-5.9386149998317705E-2</v>
      </c>
      <c r="O23">
        <f ca="1">+C$11+C$12*$F23</f>
        <v>1.9383817945122075E-2</v>
      </c>
      <c r="Q23" s="2">
        <f>+C23-15018.5</f>
        <v>12664.598999999998</v>
      </c>
    </row>
    <row r="24" spans="1:17" x14ac:dyDescent="0.2">
      <c r="A24" s="17" t="s">
        <v>104</v>
      </c>
      <c r="B24" s="34" t="s">
        <v>64</v>
      </c>
      <c r="C24" s="35">
        <v>28328.966</v>
      </c>
      <c r="D24" s="33" t="s">
        <v>96</v>
      </c>
      <c r="E24">
        <f>+(C24-C$7)/C$8</f>
        <v>-33460.995035728418</v>
      </c>
      <c r="F24">
        <f>ROUND(2*E24,0)/2</f>
        <v>-33461</v>
      </c>
      <c r="G24">
        <f>+C24-(C$7+F24*C$8)</f>
        <v>3.5860700045304839E-3</v>
      </c>
      <c r="I24">
        <f>+G24</f>
        <v>3.5860700045304839E-3</v>
      </c>
      <c r="O24">
        <f ca="1">+C$11+C$12*$F24</f>
        <v>1.8926716251754929E-2</v>
      </c>
      <c r="Q24" s="2">
        <f>+C24-15018.5</f>
        <v>13310.466</v>
      </c>
    </row>
    <row r="25" spans="1:17" x14ac:dyDescent="0.2">
      <c r="A25" s="17" t="s">
        <v>104</v>
      </c>
      <c r="B25" s="34" t="s">
        <v>64</v>
      </c>
      <c r="C25" s="35">
        <v>28723.358</v>
      </c>
      <c r="D25" s="33" t="s">
        <v>96</v>
      </c>
      <c r="E25">
        <f>+(C25-C$7)/C$8</f>
        <v>-32915.029955250298</v>
      </c>
      <c r="F25">
        <f>ROUND(2*E25,0)/2</f>
        <v>-32915</v>
      </c>
      <c r="G25">
        <f>+C25-(C$7+F25*C$8)</f>
        <v>-2.1638949998305179E-2</v>
      </c>
      <c r="I25">
        <f>+G25</f>
        <v>-2.1638949998305179E-2</v>
      </c>
      <c r="O25">
        <f ca="1">+C$11+C$12*$F25</f>
        <v>1.8647546761174996E-2</v>
      </c>
      <c r="Q25" s="2">
        <f>+C25-15018.5</f>
        <v>13704.858</v>
      </c>
    </row>
    <row r="26" spans="1:17" x14ac:dyDescent="0.2">
      <c r="A26" s="17" t="s">
        <v>104</v>
      </c>
      <c r="B26" s="34" t="s">
        <v>64</v>
      </c>
      <c r="C26" s="35">
        <v>28729.148000000001</v>
      </c>
      <c r="D26" s="33" t="s">
        <v>96</v>
      </c>
      <c r="E26">
        <f>+(C26-C$7)/C$8</f>
        <v>-32907.014737355494</v>
      </c>
      <c r="F26">
        <f>ROUND(2*E26,0)/2</f>
        <v>-32907</v>
      </c>
      <c r="G26">
        <f>+C26-(C$7+F26*C$8)</f>
        <v>-1.0645909995218972E-2</v>
      </c>
      <c r="I26">
        <f>+G26</f>
        <v>-1.0645909995218972E-2</v>
      </c>
      <c r="O26">
        <f ca="1">+C$11+C$12*$F26</f>
        <v>1.8643456365708622E-2</v>
      </c>
      <c r="Q26" s="2">
        <f>+C26-15018.5</f>
        <v>13710.648000000001</v>
      </c>
    </row>
    <row r="27" spans="1:17" x14ac:dyDescent="0.2">
      <c r="A27" s="17" t="s">
        <v>104</v>
      </c>
      <c r="B27" s="34" t="s">
        <v>64</v>
      </c>
      <c r="C27" s="35">
        <v>28747.204000000002</v>
      </c>
      <c r="D27" s="33" t="s">
        <v>96</v>
      </c>
      <c r="E27">
        <f>+(C27-C$7)/C$8</f>
        <v>-32882.019439547439</v>
      </c>
      <c r="F27">
        <f>ROUND(2*E27,0)/2</f>
        <v>-32882</v>
      </c>
      <c r="G27">
        <f>+C27-(C$7+F27*C$8)</f>
        <v>-1.4042659997357987E-2</v>
      </c>
      <c r="I27">
        <f>+G27</f>
        <v>-1.4042659997357987E-2</v>
      </c>
      <c r="O27">
        <f ca="1">+C$11+C$12*$F27</f>
        <v>1.8630673879876207E-2</v>
      </c>
      <c r="Q27" s="2">
        <f>+C27-15018.5</f>
        <v>13728.704000000002</v>
      </c>
    </row>
    <row r="28" spans="1:17" x14ac:dyDescent="0.2">
      <c r="A28" s="17" t="s">
        <v>104</v>
      </c>
      <c r="B28" s="34" t="s">
        <v>64</v>
      </c>
      <c r="C28" s="35">
        <v>28750.82</v>
      </c>
      <c r="D28" s="33" t="s">
        <v>96</v>
      </c>
      <c r="E28">
        <f>+(C28-C$7)/C$8</f>
        <v>-32877.013735245608</v>
      </c>
      <c r="F28">
        <f>ROUND(2*E28,0)/2</f>
        <v>-32877</v>
      </c>
      <c r="G28">
        <f>+C28-(C$7+F28*C$8)</f>
        <v>-9.9220099982630927E-3</v>
      </c>
      <c r="I28">
        <f>+G28</f>
        <v>-9.9220099982630927E-3</v>
      </c>
      <c r="O28">
        <f ca="1">+C$11+C$12*$F28</f>
        <v>1.8628117382709725E-2</v>
      </c>
      <c r="Q28" s="2">
        <f>+C28-15018.5</f>
        <v>13732.32</v>
      </c>
    </row>
    <row r="29" spans="1:17" x14ac:dyDescent="0.2">
      <c r="A29" s="17" t="s">
        <v>104</v>
      </c>
      <c r="B29" s="34" t="s">
        <v>64</v>
      </c>
      <c r="C29" s="35">
        <v>28755.154999999999</v>
      </c>
      <c r="D29" s="33" t="s">
        <v>96</v>
      </c>
      <c r="E29">
        <f>+(C29-C$7)/C$8</f>
        <v>-32871.012704231107</v>
      </c>
      <c r="F29">
        <f>ROUND(2*E29,0)/2</f>
        <v>-32871</v>
      </c>
      <c r="G29">
        <f>+C29-(C$7+F29*C$8)</f>
        <v>-9.1772300002048723E-3</v>
      </c>
      <c r="I29">
        <f>+G29</f>
        <v>-9.1772300002048723E-3</v>
      </c>
      <c r="O29">
        <f ca="1">+C$11+C$12*$F29</f>
        <v>1.8625049586109946E-2</v>
      </c>
      <c r="Q29" s="2">
        <f>+C29-15018.5</f>
        <v>13736.654999999999</v>
      </c>
    </row>
    <row r="30" spans="1:17" x14ac:dyDescent="0.2">
      <c r="A30" s="17" t="s">
        <v>104</v>
      </c>
      <c r="B30" s="34" t="s">
        <v>64</v>
      </c>
      <c r="C30" s="35">
        <v>28763.100999999999</v>
      </c>
      <c r="D30" s="33" t="s">
        <v>96</v>
      </c>
      <c r="E30">
        <f>+(C30-C$7)/C$8</f>
        <v>-32860.012890519167</v>
      </c>
      <c r="F30">
        <f>ROUND(2*E30,0)/2</f>
        <v>-32860</v>
      </c>
      <c r="G30">
        <f>+C30-(C$7+F30*C$8)</f>
        <v>-9.3118000004324131E-3</v>
      </c>
      <c r="I30">
        <f>+G30</f>
        <v>-9.3118000004324131E-3</v>
      </c>
      <c r="O30">
        <f ca="1">+C$11+C$12*$F30</f>
        <v>1.8619425292343682E-2</v>
      </c>
      <c r="Q30" s="2">
        <f>+C30-15018.5</f>
        <v>13744.600999999999</v>
      </c>
    </row>
    <row r="31" spans="1:17" x14ac:dyDescent="0.2">
      <c r="A31" s="17" t="s">
        <v>104</v>
      </c>
      <c r="B31" s="34" t="s">
        <v>64</v>
      </c>
      <c r="C31" s="35">
        <v>28773.287</v>
      </c>
      <c r="D31" s="33" t="s">
        <v>96</v>
      </c>
      <c r="E31">
        <f>+(C31-C$7)/C$8</f>
        <v>-32845.912198036182</v>
      </c>
      <c r="F31">
        <f>ROUND(2*E31,0)/2</f>
        <v>-32846</v>
      </c>
      <c r="G31">
        <f>+C31-(C$7+F31*C$8)</f>
        <v>6.3426020002225414E-2</v>
      </c>
      <c r="I31">
        <f>+G31</f>
        <v>6.3426020002225414E-2</v>
      </c>
      <c r="O31">
        <f ca="1">+C$11+C$12*$F31</f>
        <v>1.8612267100277531E-2</v>
      </c>
      <c r="Q31" s="2">
        <f>+C31-15018.5</f>
        <v>13754.787</v>
      </c>
    </row>
    <row r="32" spans="1:17" x14ac:dyDescent="0.2">
      <c r="A32" s="17" t="s">
        <v>104</v>
      </c>
      <c r="B32" s="34" t="s">
        <v>64</v>
      </c>
      <c r="C32" s="35">
        <v>28776.087</v>
      </c>
      <c r="D32" s="33" t="s">
        <v>96</v>
      </c>
      <c r="E32">
        <f>+(C32-C$7)/C$8</f>
        <v>-32842.036099572368</v>
      </c>
      <c r="F32">
        <f>ROUND(2*E32,0)/2</f>
        <v>-32842</v>
      </c>
      <c r="G32">
        <f>+C32-(C$7+F32*C$8)</f>
        <v>-2.6077459999214625E-2</v>
      </c>
      <c r="I32">
        <f>+G32</f>
        <v>-2.6077459999214625E-2</v>
      </c>
      <c r="O32">
        <f ca="1">+C$11+C$12*$F32</f>
        <v>1.8610221902544345E-2</v>
      </c>
      <c r="Q32" s="2">
        <f>+C32-15018.5</f>
        <v>13757.587</v>
      </c>
    </row>
    <row r="33" spans="1:17" x14ac:dyDescent="0.2">
      <c r="A33" s="17" t="s">
        <v>104</v>
      </c>
      <c r="B33" s="34" t="s">
        <v>64</v>
      </c>
      <c r="C33" s="35">
        <v>29046.27</v>
      </c>
      <c r="D33" s="33" t="s">
        <v>96</v>
      </c>
      <c r="E33">
        <f>+(C33-C$7)/C$8</f>
        <v>-32468.01613126972</v>
      </c>
      <c r="F33">
        <f>ROUND(2*E33,0)/2</f>
        <v>-32468</v>
      </c>
      <c r="G33">
        <f>+C33-(C$7+F33*C$8)</f>
        <v>-1.1652839995804243E-2</v>
      </c>
      <c r="I33">
        <f>+G33</f>
        <v>-1.1652839995804243E-2</v>
      </c>
      <c r="O33">
        <f ca="1">+C$11+C$12*$F33</f>
        <v>1.8418995914491424E-2</v>
      </c>
      <c r="Q33" s="2">
        <f>+C33-15018.5</f>
        <v>14027.77</v>
      </c>
    </row>
    <row r="34" spans="1:17" x14ac:dyDescent="0.2">
      <c r="A34" s="17" t="s">
        <v>104</v>
      </c>
      <c r="B34" s="34" t="s">
        <v>64</v>
      </c>
      <c r="C34" s="35">
        <v>29133.681</v>
      </c>
      <c r="D34" s="33" t="s">
        <v>96</v>
      </c>
      <c r="E34">
        <f>+(C34-C$7)/C$8</f>
        <v>-32347.011258833987</v>
      </c>
      <c r="F34">
        <f>ROUND(2*E34,0)/2</f>
        <v>-32347</v>
      </c>
      <c r="G34">
        <f>+C34-(C$7+F34*C$8)</f>
        <v>-8.1331099972885568E-3</v>
      </c>
      <c r="I34">
        <f>+G34</f>
        <v>-8.1331099972885568E-3</v>
      </c>
      <c r="O34">
        <f ca="1">+C$11+C$12*$F34</f>
        <v>1.8357128683062537E-2</v>
      </c>
      <c r="Q34" s="2">
        <f>+C34-15018.5</f>
        <v>14115.181</v>
      </c>
    </row>
    <row r="35" spans="1:17" x14ac:dyDescent="0.2">
      <c r="A35" s="17" t="s">
        <v>104</v>
      </c>
      <c r="B35" s="34" t="s">
        <v>64</v>
      </c>
      <c r="C35" s="35">
        <v>29161.116000000002</v>
      </c>
      <c r="D35" s="33" t="s">
        <v>96</v>
      </c>
      <c r="E35">
        <f>+(C35-C$7)/C$8</f>
        <v>-32309.032415493053</v>
      </c>
      <c r="F35">
        <f>ROUND(2*E35,0)/2</f>
        <v>-32309</v>
      </c>
      <c r="G35">
        <f>+C35-(C$7+F35*C$8)</f>
        <v>-2.3416169995471137E-2</v>
      </c>
      <c r="I35">
        <f>+G35</f>
        <v>-2.3416169995471137E-2</v>
      </c>
      <c r="O35">
        <f ca="1">+C$11+C$12*$F35</f>
        <v>1.8337699304597267E-2</v>
      </c>
      <c r="Q35" s="2">
        <f>+C35-15018.5</f>
        <v>14142.616000000002</v>
      </c>
    </row>
    <row r="36" spans="1:17" x14ac:dyDescent="0.2">
      <c r="A36" s="17" t="s">
        <v>104</v>
      </c>
      <c r="B36" s="34" t="s">
        <v>64</v>
      </c>
      <c r="C36" s="35">
        <v>29166.172999999999</v>
      </c>
      <c r="D36" s="33" t="s">
        <v>96</v>
      </c>
      <c r="E36">
        <f>+(C36-C$7)/C$8</f>
        <v>-32302.03190480324</v>
      </c>
      <c r="F36">
        <f>ROUND(2*E36,0)/2</f>
        <v>-32302</v>
      </c>
      <c r="G36">
        <f>+C36-(C$7+F36*C$8)</f>
        <v>-2.304725999783841E-2</v>
      </c>
      <c r="I36">
        <f>+G36</f>
        <v>-2.304725999783841E-2</v>
      </c>
      <c r="O36">
        <f ca="1">+C$11+C$12*$F36</f>
        <v>1.8334120208564189E-2</v>
      </c>
      <c r="Q36" s="2">
        <f>+C36-15018.5</f>
        <v>14147.672999999999</v>
      </c>
    </row>
    <row r="37" spans="1:17" x14ac:dyDescent="0.2">
      <c r="A37" s="17" t="s">
        <v>104</v>
      </c>
      <c r="B37" s="34" t="s">
        <v>64</v>
      </c>
      <c r="C37" s="35">
        <v>29455.844000000001</v>
      </c>
      <c r="D37" s="33" t="s">
        <v>96</v>
      </c>
      <c r="E37">
        <f>+(C37-C$7)/C$8</f>
        <v>-31901.034291192474</v>
      </c>
      <c r="F37">
        <f>ROUND(2*E37,0)/2</f>
        <v>-31901</v>
      </c>
      <c r="G37">
        <f>+C37-(C$7+F37*C$8)</f>
        <v>-2.4771129996224772E-2</v>
      </c>
      <c r="I37">
        <f>+G37</f>
        <v>-2.4771129996224772E-2</v>
      </c>
      <c r="O37">
        <f ca="1">+C$11+C$12*$F37</f>
        <v>1.8129089135812258E-2</v>
      </c>
      <c r="Q37" s="2">
        <f>+C37-15018.5</f>
        <v>14437.344000000001</v>
      </c>
    </row>
    <row r="38" spans="1:17" x14ac:dyDescent="0.2">
      <c r="A38" s="17" t="s">
        <v>104</v>
      </c>
      <c r="B38" s="34" t="s">
        <v>64</v>
      </c>
      <c r="C38" s="35">
        <v>29460.919000000002</v>
      </c>
      <c r="D38" s="33" t="s">
        <v>96</v>
      </c>
      <c r="E38">
        <f>+(C38-C$7)/C$8</f>
        <v>-31894.00886272682</v>
      </c>
      <c r="F38">
        <f>ROUND(2*E38,0)/2</f>
        <v>-31894</v>
      </c>
      <c r="G38">
        <f>+C38-(C$7+F38*C$8)</f>
        <v>-6.4022199949249625E-3</v>
      </c>
      <c r="I38">
        <f>+G38</f>
        <v>-6.4022199949249625E-3</v>
      </c>
      <c r="O38">
        <f ca="1">+C$11+C$12*$F38</f>
        <v>1.8125510039779184E-2</v>
      </c>
      <c r="Q38" s="2">
        <f>+C38-15018.5</f>
        <v>14442.419000000002</v>
      </c>
    </row>
    <row r="39" spans="1:17" x14ac:dyDescent="0.2">
      <c r="A39" s="17" t="s">
        <v>104</v>
      </c>
      <c r="B39" s="34" t="s">
        <v>64</v>
      </c>
      <c r="C39" s="35">
        <v>29465.974999999999</v>
      </c>
      <c r="D39" s="33" t="s">
        <v>96</v>
      </c>
      <c r="E39">
        <f>+(C39-C$7)/C$8</f>
        <v>-31887.009736357886</v>
      </c>
      <c r="F39">
        <f>ROUND(2*E39,0)/2</f>
        <v>-31887</v>
      </c>
      <c r="G39">
        <f>+C39-(C$7+F39*C$8)</f>
        <v>-7.0333099974959623E-3</v>
      </c>
      <c r="I39">
        <f>+G39</f>
        <v>-7.0333099974959623E-3</v>
      </c>
      <c r="O39">
        <f ca="1">+C$11+C$12*$F39</f>
        <v>1.8121930943746107E-2</v>
      </c>
      <c r="Q39" s="2">
        <f>+C39-15018.5</f>
        <v>14447.474999999999</v>
      </c>
    </row>
    <row r="40" spans="1:17" x14ac:dyDescent="0.2">
      <c r="A40" s="17" t="s">
        <v>104</v>
      </c>
      <c r="B40" s="34" t="s">
        <v>64</v>
      </c>
      <c r="C40" s="35">
        <v>29486.203000000001</v>
      </c>
      <c r="D40" s="33" t="s">
        <v>96</v>
      </c>
      <c r="E40">
        <f>+(C40-C$7)/C$8</f>
        <v>-31859.007693598618</v>
      </c>
      <c r="F40">
        <f>ROUND(2*E40,0)/2</f>
        <v>-31859</v>
      </c>
      <c r="G40">
        <f>+C40-(C$7+F40*C$8)</f>
        <v>-5.5576699960511178E-3</v>
      </c>
      <c r="I40">
        <f>+G40</f>
        <v>-5.5576699960511178E-3</v>
      </c>
      <c r="O40">
        <f ca="1">+C$11+C$12*$F40</f>
        <v>1.8107614559613804E-2</v>
      </c>
      <c r="Q40" s="2">
        <f>+C40-15018.5</f>
        <v>14467.703000000001</v>
      </c>
    </row>
    <row r="41" spans="1:17" x14ac:dyDescent="0.2">
      <c r="A41" s="17" t="s">
        <v>104</v>
      </c>
      <c r="B41" s="34" t="s">
        <v>64</v>
      </c>
      <c r="C41" s="35">
        <v>29492.715</v>
      </c>
      <c r="D41" s="33" t="s">
        <v>96</v>
      </c>
      <c r="E41">
        <f>+(C41-C$7)/C$8</f>
        <v>-31849.992996028504</v>
      </c>
      <c r="F41">
        <f>ROUND(2*E41,0)/2</f>
        <v>-31850</v>
      </c>
      <c r="G41">
        <f>+C41-(C$7+F41*C$8)</f>
        <v>5.0595000029716175E-3</v>
      </c>
      <c r="I41">
        <f>+G41</f>
        <v>5.0595000029716175E-3</v>
      </c>
      <c r="O41">
        <f ca="1">+C$11+C$12*$F41</f>
        <v>1.8103012864714132E-2</v>
      </c>
      <c r="Q41" s="2">
        <f>+C41-15018.5</f>
        <v>14474.215</v>
      </c>
    </row>
    <row r="42" spans="1:17" x14ac:dyDescent="0.2">
      <c r="A42" s="17" t="s">
        <v>104</v>
      </c>
      <c r="B42" s="3" t="s">
        <v>64</v>
      </c>
      <c r="C42" s="14">
        <v>29656.674999999999</v>
      </c>
      <c r="D42" t="s">
        <v>96</v>
      </c>
      <c r="E42">
        <f>+(C42-C$7)/C$8</f>
        <v>-31623.019744554866</v>
      </c>
      <c r="F42">
        <f>ROUND(2*E42,0)/2</f>
        <v>-31623</v>
      </c>
      <c r="G42">
        <f>+C42-(C$7+F42*C$8)</f>
        <v>-1.4262989996495889E-2</v>
      </c>
      <c r="I42">
        <f>+G42</f>
        <v>-1.4262989996495889E-2</v>
      </c>
      <c r="O42">
        <f ca="1">+C$11+C$12*$F42</f>
        <v>1.7986947893355809E-2</v>
      </c>
      <c r="Q42" s="2">
        <f>+C42-15018.5</f>
        <v>14638.174999999999</v>
      </c>
    </row>
    <row r="43" spans="1:17" x14ac:dyDescent="0.2">
      <c r="A43" s="17" t="s">
        <v>104</v>
      </c>
      <c r="B43" s="3" t="s">
        <v>64</v>
      </c>
      <c r="C43" s="14">
        <v>30798.76</v>
      </c>
      <c r="D43" t="s">
        <v>96</v>
      </c>
      <c r="E43">
        <f>+(C43-C$7)/C$8</f>
        <v>-30042.007632397799</v>
      </c>
      <c r="F43">
        <f>ROUND(2*E43,0)/2</f>
        <v>-30042</v>
      </c>
      <c r="G43">
        <f>+C43-(C$7+F43*C$8)</f>
        <v>-5.513460000656778E-3</v>
      </c>
      <c r="I43">
        <f>+G43</f>
        <v>-5.513460000656778E-3</v>
      </c>
      <c r="O43">
        <f ca="1">+C$11+C$12*$F43</f>
        <v>1.717858348931391E-2</v>
      </c>
      <c r="Q43" s="2">
        <f>+C43-15018.5</f>
        <v>15780.259999999998</v>
      </c>
    </row>
    <row r="44" spans="1:17" x14ac:dyDescent="0.2">
      <c r="A44" s="17" t="s">
        <v>170</v>
      </c>
      <c r="B44" s="3" t="s">
        <v>64</v>
      </c>
      <c r="C44" s="14">
        <v>33924.487999999998</v>
      </c>
      <c r="D44" t="s">
        <v>96</v>
      </c>
      <c r="E44">
        <f>+(C44-C$7)/C$8</f>
        <v>-25714.997097009898</v>
      </c>
      <c r="F44">
        <f>ROUND(2*E44,0)/2</f>
        <v>-25715</v>
      </c>
      <c r="G44">
        <f>+C44-(C$7+F44*C$8)</f>
        <v>2.0970500045223162E-3</v>
      </c>
      <c r="I44">
        <f>+G44</f>
        <v>2.0970500045223162E-3</v>
      </c>
      <c r="O44">
        <f ca="1">+C$11+C$12*$F44</f>
        <v>1.4966190841439591E-2</v>
      </c>
      <c r="Q44" s="2">
        <f>+C44-15018.5</f>
        <v>18905.987999999998</v>
      </c>
    </row>
    <row r="45" spans="1:17" x14ac:dyDescent="0.2">
      <c r="A45" s="17" t="s">
        <v>174</v>
      </c>
      <c r="B45" s="3" t="s">
        <v>64</v>
      </c>
      <c r="C45" s="14">
        <v>34979.152000000002</v>
      </c>
      <c r="D45" t="s">
        <v>96</v>
      </c>
      <c r="E45">
        <f>+(C45-C$7)/C$8</f>
        <v>-24255.003700497353</v>
      </c>
      <c r="F45">
        <f>ROUND(2*E45,0)/2</f>
        <v>-24255</v>
      </c>
      <c r="G45">
        <f>+C45-(C$7+F45*C$8)</f>
        <v>-2.6731499965535477E-3</v>
      </c>
      <c r="I45">
        <f>+G45</f>
        <v>-2.6731499965535477E-3</v>
      </c>
      <c r="O45">
        <f ca="1">+C$11+C$12*$F45</f>
        <v>1.4219693668826578E-2</v>
      </c>
      <c r="Q45" s="2">
        <f>+C45-15018.5</f>
        <v>19960.652000000002</v>
      </c>
    </row>
    <row r="46" spans="1:17" x14ac:dyDescent="0.2">
      <c r="A46" s="17" t="s">
        <v>178</v>
      </c>
      <c r="B46" s="3" t="s">
        <v>64</v>
      </c>
      <c r="C46" s="14">
        <v>39029.502</v>
      </c>
      <c r="D46" t="s">
        <v>96</v>
      </c>
      <c r="E46">
        <f>+(C46-C$7)/C$8</f>
        <v>-18648.019624465029</v>
      </c>
      <c r="F46">
        <f>ROUND(2*E46,0)/2</f>
        <v>-18648</v>
      </c>
      <c r="G46">
        <f>+C46-(C$7+F46*C$8)</f>
        <v>-1.4176239994412754E-2</v>
      </c>
      <c r="I46">
        <f>+G46</f>
        <v>-1.4176239994412754E-2</v>
      </c>
      <c r="O46">
        <f ca="1">+C$11+C$12*$F46</f>
        <v>1.1352837746332629E-2</v>
      </c>
      <c r="Q46" s="2">
        <f>+C46-15018.5</f>
        <v>24011.002</v>
      </c>
    </row>
    <row r="47" spans="1:17" x14ac:dyDescent="0.2">
      <c r="A47" t="s">
        <v>12</v>
      </c>
      <c r="B47" s="3"/>
      <c r="C47" s="14">
        <v>39404.428899999999</v>
      </c>
      <c r="D47" s="14" t="s">
        <v>14</v>
      </c>
      <c r="E47">
        <f>+(C47-C$7)/C$8</f>
        <v>-18129.000488346875</v>
      </c>
      <c r="F47">
        <f>ROUND(2*E47,0)/2</f>
        <v>-18129</v>
      </c>
      <c r="G47">
        <f>+C47-(C$7+F47*C$8)</f>
        <v>-3.5277000279165804E-4</v>
      </c>
      <c r="J47">
        <f>+G47</f>
        <v>-3.5277000279165804E-4</v>
      </c>
      <c r="O47">
        <f ca="1">+C$11+C$12*$F47</f>
        <v>1.1087473340451702E-2</v>
      </c>
      <c r="Q47" s="2">
        <f>+C47-15018.5</f>
        <v>24385.928899999999</v>
      </c>
    </row>
    <row r="48" spans="1:17" x14ac:dyDescent="0.2">
      <c r="A48" s="17" t="s">
        <v>178</v>
      </c>
      <c r="B48" s="3" t="s">
        <v>64</v>
      </c>
      <c r="C48" s="14">
        <v>40151.379999999997</v>
      </c>
      <c r="D48" t="s">
        <v>96</v>
      </c>
      <c r="E48">
        <f>+(C48-C$7)/C$8</f>
        <v>-17094.980484328749</v>
      </c>
      <c r="F48">
        <f>ROUND(2*E48,0)/2</f>
        <v>-17095</v>
      </c>
      <c r="G48">
        <f>+C48-(C$7+F48*C$8)</f>
        <v>1.4097649996983819E-2</v>
      </c>
      <c r="I48">
        <f>+G48</f>
        <v>1.4097649996983819E-2</v>
      </c>
      <c r="O48">
        <f ca="1">+C$11+C$12*$F48</f>
        <v>1.0558789726423034E-2</v>
      </c>
      <c r="Q48" s="2">
        <f>+C48-15018.5</f>
        <v>25132.879999999997</v>
      </c>
    </row>
    <row r="49" spans="1:17" x14ac:dyDescent="0.2">
      <c r="A49" s="17" t="s">
        <v>178</v>
      </c>
      <c r="B49" s="3" t="s">
        <v>64</v>
      </c>
      <c r="C49" s="14">
        <v>41595.392</v>
      </c>
      <c r="D49" t="s">
        <v>96</v>
      </c>
      <c r="E49">
        <f>+(C49-C$7)/C$8</f>
        <v>-15096.004521856465</v>
      </c>
      <c r="F49">
        <f>ROUND(2*E49,0)/2</f>
        <v>-15096</v>
      </c>
      <c r="G49">
        <f>+C49-(C$7+F49*C$8)</f>
        <v>-3.2664800019119866E-3</v>
      </c>
      <c r="I49">
        <f>+G49</f>
        <v>-3.2664800019119866E-3</v>
      </c>
      <c r="O49">
        <f ca="1">+C$11+C$12*$F49</f>
        <v>9.536702159263161E-3</v>
      </c>
      <c r="Q49" s="2">
        <f>+C49-15018.5</f>
        <v>26576.892</v>
      </c>
    </row>
    <row r="50" spans="1:17" x14ac:dyDescent="0.2">
      <c r="A50" s="17" t="s">
        <v>178</v>
      </c>
      <c r="B50" s="3" t="s">
        <v>64</v>
      </c>
      <c r="C50" s="14">
        <v>41598.288999999997</v>
      </c>
      <c r="D50" t="s">
        <v>96</v>
      </c>
      <c r="E50">
        <f>+(C50-C$7)/C$8</f>
        <v>-15091.994144267306</v>
      </c>
      <c r="F50">
        <f>ROUND(2*E50,0)/2</f>
        <v>-15092</v>
      </c>
      <c r="G50">
        <f>+C50-(C$7+F50*C$8)</f>
        <v>4.2300400018575601E-3</v>
      </c>
      <c r="I50">
        <f>+G50</f>
        <v>4.2300400018575601E-3</v>
      </c>
      <c r="O50">
        <f ca="1">+C$11+C$12*$F50</f>
        <v>9.5346569615299744E-3</v>
      </c>
      <c r="Q50" s="2">
        <f>+C50-15018.5</f>
        <v>26579.788999999997</v>
      </c>
    </row>
    <row r="51" spans="1:17" x14ac:dyDescent="0.2">
      <c r="A51" t="s">
        <v>31</v>
      </c>
      <c r="B51" s="3"/>
      <c r="C51" s="14">
        <v>42428.294999999998</v>
      </c>
      <c r="D51" s="14"/>
      <c r="E51">
        <f>+(C51-C$7)/C$8</f>
        <v>-13942.999507998516</v>
      </c>
      <c r="F51">
        <f>ROUND(2*E51,0)/2</f>
        <v>-13943</v>
      </c>
      <c r="G51">
        <f>+C51-(C$7+F51*C$8)</f>
        <v>3.5540999670047313E-4</v>
      </c>
      <c r="I51">
        <f>+G51</f>
        <v>3.5540999670047313E-4</v>
      </c>
      <c r="O51">
        <f ca="1">+C$11+C$12*$F51</f>
        <v>8.9471739126721992E-3</v>
      </c>
      <c r="Q51" s="2">
        <f>+C51-15018.5</f>
        <v>27409.794999999998</v>
      </c>
    </row>
    <row r="52" spans="1:17" x14ac:dyDescent="0.2">
      <c r="A52" s="17" t="s">
        <v>203</v>
      </c>
      <c r="B52" s="3" t="s">
        <v>64</v>
      </c>
      <c r="C52" s="14">
        <v>42628.419000000002</v>
      </c>
      <c r="D52" t="s">
        <v>96</v>
      </c>
      <c r="E52">
        <f>+(C52-C$7)/C$8</f>
        <v>-13665.963676223011</v>
      </c>
      <c r="F52">
        <f>ROUND(2*E52,0)/2</f>
        <v>-13666</v>
      </c>
      <c r="G52">
        <f>+C52-(C$7+F52*C$8)</f>
        <v>2.623942000354873E-2</v>
      </c>
      <c r="I52">
        <f>+G52</f>
        <v>2.623942000354873E-2</v>
      </c>
      <c r="O52">
        <f ca="1">+C$11+C$12*$F52</f>
        <v>8.8055439696490458E-3</v>
      </c>
      <c r="Q52" s="2">
        <f>+C52-15018.5</f>
        <v>27609.919000000002</v>
      </c>
    </row>
    <row r="53" spans="1:17" x14ac:dyDescent="0.2">
      <c r="A53" t="s">
        <v>32</v>
      </c>
      <c r="B53" s="3"/>
      <c r="C53" s="14">
        <v>42748.300999999999</v>
      </c>
      <c r="D53" s="14"/>
      <c r="E53">
        <f>+(C53-C$7)/C$8</f>
        <v>-13500.008520495014</v>
      </c>
      <c r="F53">
        <f>ROUND(2*E53,0)/2</f>
        <v>-13500</v>
      </c>
      <c r="G53">
        <f>+C53-(C$7+F53*C$8)</f>
        <v>-6.1550000027636997E-3</v>
      </c>
      <c r="I53">
        <f>+G53</f>
        <v>-6.1550000027636997E-3</v>
      </c>
      <c r="O53">
        <f ca="1">+C$11+C$12*$F53</f>
        <v>8.7206682637218126E-3</v>
      </c>
      <c r="Q53" s="2">
        <f>+C53-15018.5</f>
        <v>27729.800999999999</v>
      </c>
    </row>
    <row r="54" spans="1:17" x14ac:dyDescent="0.2">
      <c r="A54" t="s">
        <v>33</v>
      </c>
      <c r="B54" s="3"/>
      <c r="C54" s="14">
        <v>42787.300999999999</v>
      </c>
      <c r="D54" s="14"/>
      <c r="E54">
        <f>+(C54-C$7)/C$8</f>
        <v>-13446.020006177669</v>
      </c>
      <c r="F54">
        <f>ROUND(2*E54,0)/2</f>
        <v>-13446</v>
      </c>
      <c r="G54">
        <f>+C54-(C$7+F54*C$8)</f>
        <v>-1.4451980001467746E-2</v>
      </c>
      <c r="I54">
        <f>+G54</f>
        <v>-1.4451980001467746E-2</v>
      </c>
      <c r="O54">
        <f ca="1">+C$11+C$12*$F54</f>
        <v>8.6930580943237971E-3</v>
      </c>
      <c r="Q54" s="2">
        <f>+C54-15018.5</f>
        <v>27768.800999999999</v>
      </c>
    </row>
    <row r="55" spans="1:17" x14ac:dyDescent="0.2">
      <c r="A55" t="s">
        <v>34</v>
      </c>
      <c r="B55" s="3"/>
      <c r="C55" s="14">
        <v>43458.391000000003</v>
      </c>
      <c r="D55" s="14"/>
      <c r="E55">
        <f>+(C55-C$7)/C$8</f>
        <v>-12517.016106864137</v>
      </c>
      <c r="F55">
        <f>ROUND(2*E55,0)/2</f>
        <v>-12517</v>
      </c>
      <c r="G55">
        <f>+C55-(C$7+F55*C$8)</f>
        <v>-1.1635209993983153E-2</v>
      </c>
      <c r="I55">
        <f>+G55</f>
        <v>-1.1635209993983153E-2</v>
      </c>
      <c r="O55">
        <f ca="1">+C$11+C$12*$F55</f>
        <v>8.2180609207912706E-3</v>
      </c>
      <c r="Q55" s="2">
        <f>+C55-15018.5</f>
        <v>28439.891000000003</v>
      </c>
    </row>
    <row r="56" spans="1:17" x14ac:dyDescent="0.2">
      <c r="A56" t="s">
        <v>35</v>
      </c>
      <c r="B56" s="3"/>
      <c r="C56" s="14">
        <v>43508.254999999997</v>
      </c>
      <c r="D56" s="14"/>
      <c r="E56">
        <f>+(C56-C$7)/C$8</f>
        <v>-12447.98833050722</v>
      </c>
      <c r="F56">
        <f>ROUND(2*E56,0)/2</f>
        <v>-12448</v>
      </c>
      <c r="G56">
        <f>+C56-(C$7+F56*C$8)</f>
        <v>8.4297599969431758E-3</v>
      </c>
      <c r="I56">
        <f>+G56</f>
        <v>8.4297599969431758E-3</v>
      </c>
      <c r="O56">
        <f ca="1">+C$11+C$12*$F56</f>
        <v>8.1827812598938062E-3</v>
      </c>
      <c r="Q56" s="2">
        <f>+C56-15018.5</f>
        <v>28489.754999999997</v>
      </c>
    </row>
    <row r="57" spans="1:17" x14ac:dyDescent="0.2">
      <c r="A57" t="s">
        <v>36</v>
      </c>
      <c r="B57" s="3"/>
      <c r="C57" s="14">
        <v>43765.413</v>
      </c>
      <c r="D57" s="14"/>
      <c r="E57">
        <f>+(C57-C$7)/C$8</f>
        <v>-12091.999141665678</v>
      </c>
      <c r="F57">
        <f>ROUND(2*E57,0)/2</f>
        <v>-12092</v>
      </c>
      <c r="G57">
        <f>+C57-(C$7+F57*C$8)</f>
        <v>6.2004000210436061E-4</v>
      </c>
      <c r="I57">
        <f>+G57</f>
        <v>6.2004000210436061E-4</v>
      </c>
      <c r="O57">
        <f ca="1">+C$11+C$12*$F57</f>
        <v>8.000758661640222E-3</v>
      </c>
      <c r="Q57" s="2">
        <f>+C57-15018.5</f>
        <v>28746.913</v>
      </c>
    </row>
    <row r="58" spans="1:17" x14ac:dyDescent="0.2">
      <c r="A58" t="s">
        <v>36</v>
      </c>
      <c r="B58" s="3"/>
      <c r="C58" s="14">
        <v>43791.398000000001</v>
      </c>
      <c r="D58" s="14"/>
      <c r="E58">
        <f>+(C58-C$7)/C$8</f>
        <v>-12056.027563600646</v>
      </c>
      <c r="F58">
        <f>ROUND(2*E58,0)/2</f>
        <v>-12056</v>
      </c>
      <c r="G58">
        <f>+C58-(C$7+F58*C$8)</f>
        <v>-1.9911279996449593E-2</v>
      </c>
      <c r="I58">
        <f>+G58</f>
        <v>-1.9911279996449593E-2</v>
      </c>
      <c r="O58">
        <f ca="1">+C$11+C$12*$F58</f>
        <v>7.9823518820415461E-3</v>
      </c>
      <c r="Q58" s="2">
        <f>+C58-15018.5</f>
        <v>28772.898000000001</v>
      </c>
    </row>
    <row r="59" spans="1:17" x14ac:dyDescent="0.2">
      <c r="A59" t="s">
        <v>37</v>
      </c>
      <c r="B59" s="3"/>
      <c r="C59" s="14">
        <v>44166.336000000003</v>
      </c>
      <c r="D59" s="14"/>
      <c r="E59">
        <f>+(C59-C$7)/C$8</f>
        <v>-11536.993061520721</v>
      </c>
      <c r="F59">
        <f>ROUND(2*E59,0)/2</f>
        <v>-11537</v>
      </c>
      <c r="G59">
        <f>+C59-(C$7+F59*C$8)</f>
        <v>5.0121900058002211E-3</v>
      </c>
      <c r="I59">
        <f>+G59</f>
        <v>5.0121900058002211E-3</v>
      </c>
      <c r="O59">
        <f ca="1">+C$11+C$12*$F59</f>
        <v>7.7169874761606177E-3</v>
      </c>
      <c r="Q59" s="2">
        <f>+C59-15018.5</f>
        <v>29147.836000000003</v>
      </c>
    </row>
    <row r="60" spans="1:17" x14ac:dyDescent="0.2">
      <c r="A60" t="s">
        <v>38</v>
      </c>
      <c r="B60" s="3"/>
      <c r="C60" s="14">
        <v>44486.334000000003</v>
      </c>
      <c r="D60" s="14"/>
      <c r="E60">
        <f>+(C60-C$7)/C$8</f>
        <v>-11094.013148584261</v>
      </c>
      <c r="F60">
        <f>ROUND(2*E60,0)/2</f>
        <v>-11094</v>
      </c>
      <c r="G60">
        <f>+C60-(C$7+F60*C$8)</f>
        <v>-9.4982199952937663E-3</v>
      </c>
      <c r="I60">
        <f>+G60</f>
        <v>-9.4982199952937663E-3</v>
      </c>
      <c r="O60">
        <f ca="1">+C$11+C$12*$F60</f>
        <v>7.4904818272102311E-3</v>
      </c>
      <c r="Q60" s="2">
        <f>+C60-15018.5</f>
        <v>29467.834000000003</v>
      </c>
    </row>
    <row r="61" spans="1:17" x14ac:dyDescent="0.2">
      <c r="A61" t="s">
        <v>38</v>
      </c>
      <c r="B61" s="3"/>
      <c r="C61" s="14">
        <v>44496.451000000001</v>
      </c>
      <c r="D61" s="14"/>
      <c r="E61">
        <f>+(C61-C$7)/C$8</f>
        <v>-11080.007974241993</v>
      </c>
      <c r="F61">
        <f>ROUND(2*E61,0)/2</f>
        <v>-11080</v>
      </c>
      <c r="G61">
        <f>+C61-(C$7+F61*C$8)</f>
        <v>-5.760399995779153E-3</v>
      </c>
      <c r="I61">
        <f>+G61</f>
        <v>-5.760399995779153E-3</v>
      </c>
      <c r="O61">
        <f ca="1">+C$11+C$12*$F61</f>
        <v>7.4833236351440797E-3</v>
      </c>
      <c r="Q61" s="2">
        <f>+C61-15018.5</f>
        <v>29477.951000000001</v>
      </c>
    </row>
    <row r="62" spans="1:17" x14ac:dyDescent="0.2">
      <c r="A62" t="s">
        <v>39</v>
      </c>
      <c r="B62" s="3"/>
      <c r="C62" s="14">
        <v>44512.356</v>
      </c>
      <c r="D62" s="14"/>
      <c r="E62">
        <f>+(C62-C$7)/C$8</f>
        <v>-11057.990350646676</v>
      </c>
      <c r="F62">
        <f>ROUND(2*E62,0)/2</f>
        <v>-11058</v>
      </c>
      <c r="G62">
        <f>+C62-(C$7+F62*C$8)</f>
        <v>6.9704600027762353E-3</v>
      </c>
      <c r="I62">
        <f>+G62</f>
        <v>6.9704600027762353E-3</v>
      </c>
      <c r="O62">
        <f ca="1">+C$11+C$12*$F62</f>
        <v>7.4720750476115535E-3</v>
      </c>
      <c r="Q62" s="2">
        <f>+C62-15018.5</f>
        <v>29493.856</v>
      </c>
    </row>
    <row r="63" spans="1:17" x14ac:dyDescent="0.2">
      <c r="A63" t="s">
        <v>40</v>
      </c>
      <c r="B63" s="3"/>
      <c r="C63" s="14">
        <v>47439.42</v>
      </c>
      <c r="D63" s="14"/>
      <c r="E63">
        <f>+(C63-C$7)/C$8</f>
        <v>-7005.9945385495776</v>
      </c>
      <c r="F63">
        <f>ROUND(2*E63,0)/2</f>
        <v>-7006</v>
      </c>
      <c r="G63">
        <f>+C63-(C$7+F63*C$8)</f>
        <v>3.945219999877736E-3</v>
      </c>
      <c r="I63">
        <f>+G63</f>
        <v>3.945219999877736E-3</v>
      </c>
      <c r="O63">
        <f ca="1">+C$11+C$12*$F63</f>
        <v>5.4002897438937946E-3</v>
      </c>
      <c r="Q63" s="2">
        <f>+C63-15018.5</f>
        <v>32420.92</v>
      </c>
    </row>
    <row r="64" spans="1:17" x14ac:dyDescent="0.2">
      <c r="A64" t="s">
        <v>40</v>
      </c>
      <c r="B64" s="3"/>
      <c r="C64" s="14">
        <v>47481.315999999999</v>
      </c>
      <c r="D64" s="14"/>
      <c r="E64">
        <f>+(C64-C$7)/C$8</f>
        <v>-6947.9970309639484</v>
      </c>
      <c r="F64">
        <f>ROUND(2*E64,0)/2</f>
        <v>-6948</v>
      </c>
      <c r="G64">
        <f>+C64-(C$7+F64*C$8)</f>
        <v>2.1447600011015311E-3</v>
      </c>
      <c r="I64">
        <f>+G64</f>
        <v>2.1447600011015311E-3</v>
      </c>
      <c r="O64">
        <f ca="1">+C$11+C$12*$F64</f>
        <v>5.3706343767625925E-3</v>
      </c>
      <c r="Q64" s="2">
        <f>+C64-15018.5</f>
        <v>32462.815999999999</v>
      </c>
    </row>
    <row r="65" spans="1:17" x14ac:dyDescent="0.2">
      <c r="A65" t="s">
        <v>40</v>
      </c>
      <c r="B65" s="3"/>
      <c r="C65" s="14">
        <v>47525.368999999999</v>
      </c>
      <c r="D65" s="14"/>
      <c r="E65">
        <f>+(C65-C$7)/C$8</f>
        <v>-6887.0135432403067</v>
      </c>
      <c r="F65">
        <f>ROUND(2*E65,0)/2</f>
        <v>-6887</v>
      </c>
      <c r="G65">
        <f>+C65-(C$7+F65*C$8)</f>
        <v>-9.7833100007846951E-3</v>
      </c>
      <c r="I65">
        <f>+G65</f>
        <v>-9.7833100007846951E-3</v>
      </c>
      <c r="O65">
        <f ca="1">+C$11+C$12*$F65</f>
        <v>5.3394451113315013E-3</v>
      </c>
      <c r="Q65" s="2">
        <f>+C65-15018.5</f>
        <v>32506.868999999999</v>
      </c>
    </row>
    <row r="66" spans="1:17" x14ac:dyDescent="0.2">
      <c r="A66" t="s">
        <v>41</v>
      </c>
      <c r="B66" s="3"/>
      <c r="C66" s="14">
        <v>47528.283000000003</v>
      </c>
      <c r="D66" s="14"/>
      <c r="E66">
        <f>+(C66-C$7)/C$8</f>
        <v>-6882.9796321961794</v>
      </c>
      <c r="F66">
        <f>ROUND(2*E66,0)/2</f>
        <v>-6883</v>
      </c>
      <c r="G66">
        <f>+C66-(C$7+F66*C$8)</f>
        <v>1.4713210002810229E-2</v>
      </c>
      <c r="I66">
        <f>+G66</f>
        <v>1.4713210002810229E-2</v>
      </c>
      <c r="O66">
        <f ca="1">+C$11+C$12*$F66</f>
        <v>5.3373999135983147E-3</v>
      </c>
      <c r="Q66" s="2">
        <f>+C66-15018.5</f>
        <v>32509.783000000003</v>
      </c>
    </row>
    <row r="67" spans="1:17" x14ac:dyDescent="0.2">
      <c r="A67" t="s">
        <v>41</v>
      </c>
      <c r="B67" s="3"/>
      <c r="C67" s="14">
        <v>47554.262999999999</v>
      </c>
      <c r="D67" s="14"/>
      <c r="E67">
        <f>+(C67-C$7)/C$8</f>
        <v>-6847.014975735553</v>
      </c>
      <c r="F67">
        <f>ROUND(2*E67,0)/2</f>
        <v>-6847</v>
      </c>
      <c r="G67">
        <f>+C67-(C$7+F67*C$8)</f>
        <v>-1.0818110000400338E-2</v>
      </c>
      <c r="I67">
        <f>+G67</f>
        <v>-1.0818110000400338E-2</v>
      </c>
      <c r="O67">
        <f ca="1">+C$11+C$12*$F67</f>
        <v>5.3189931339996379E-3</v>
      </c>
      <c r="Q67" s="2">
        <f>+C67-15018.5</f>
        <v>32535.762999999999</v>
      </c>
    </row>
    <row r="68" spans="1:17" x14ac:dyDescent="0.2">
      <c r="A68" s="17" t="s">
        <v>247</v>
      </c>
      <c r="B68" s="3" t="s">
        <v>64</v>
      </c>
      <c r="C68" s="14">
        <v>47554.281999999999</v>
      </c>
      <c r="D68" t="s">
        <v>96</v>
      </c>
      <c r="E68">
        <f>+(C68-C$7)/C$8</f>
        <v>-6846.9886736388344</v>
      </c>
      <c r="F68">
        <f>ROUND(2*E68,0)/2</f>
        <v>-6847</v>
      </c>
      <c r="G68">
        <f>+C68-(C$7+F68*C$8)</f>
        <v>8.1818899998324923E-3</v>
      </c>
      <c r="I68">
        <f>+G68</f>
        <v>8.1818899998324923E-3</v>
      </c>
      <c r="O68">
        <f ca="1">+C$11+C$12*$F68</f>
        <v>5.3189931339996379E-3</v>
      </c>
      <c r="Q68" s="2">
        <f>+C68-15018.5</f>
        <v>32535.781999999999</v>
      </c>
    </row>
    <row r="69" spans="1:17" x14ac:dyDescent="0.2">
      <c r="A69" t="s">
        <v>42</v>
      </c>
      <c r="B69" s="3"/>
      <c r="C69" s="14">
        <v>47824.434999999998</v>
      </c>
      <c r="D69" s="14"/>
      <c r="E69">
        <f>+(C69-C$7)/C$8</f>
        <v>-6473.0102349625831</v>
      </c>
      <c r="F69">
        <f>ROUND(2*E69,0)/2</f>
        <v>-6473</v>
      </c>
      <c r="G69">
        <f>+C69-(C$7+F69*C$8)</f>
        <v>-7.3934899992309511E-3</v>
      </c>
      <c r="I69">
        <f>+G69</f>
        <v>-7.3934899992309511E-3</v>
      </c>
      <c r="O69">
        <f ca="1">+C$11+C$12*$F69</f>
        <v>5.1277671459467149E-3</v>
      </c>
      <c r="Q69" s="2">
        <f>+C69-15018.5</f>
        <v>32805.934999999998</v>
      </c>
    </row>
    <row r="70" spans="1:17" x14ac:dyDescent="0.2">
      <c r="A70" t="s">
        <v>43</v>
      </c>
      <c r="B70" s="3"/>
      <c r="C70" s="14">
        <v>47897.385999999999</v>
      </c>
      <c r="D70" s="14"/>
      <c r="E70">
        <f>+(C70-C$7)/C$8</f>
        <v>-6372.0226424506673</v>
      </c>
      <c r="F70">
        <f>ROUND(2*E70,0)/2</f>
        <v>-6372</v>
      </c>
      <c r="G70">
        <f>+C70-(C$7+F70*C$8)</f>
        <v>-1.6356359999917913E-2</v>
      </c>
      <c r="I70">
        <f>+G70</f>
        <v>-1.6356359999917913E-2</v>
      </c>
      <c r="O70">
        <f ca="1">+C$11+C$12*$F70</f>
        <v>5.0761259031837603E-3</v>
      </c>
      <c r="Q70" s="2">
        <f>+C70-15018.5</f>
        <v>32878.885999999999</v>
      </c>
    </row>
    <row r="71" spans="1:17" x14ac:dyDescent="0.2">
      <c r="A71" t="s">
        <v>44</v>
      </c>
      <c r="B71" s="3"/>
      <c r="C71" s="14">
        <v>48092.464</v>
      </c>
      <c r="D71" s="14"/>
      <c r="E71">
        <f>+(C71-C$7)/C$8</f>
        <v>-6101.9720938353021</v>
      </c>
      <c r="F71">
        <f>ROUND(2*E71,0)/2</f>
        <v>-6102</v>
      </c>
      <c r="G71">
        <f>+C71-(C$7+F71*C$8)</f>
        <v>2.0158740000624675E-2</v>
      </c>
      <c r="I71">
        <f>+G71</f>
        <v>2.0158740000624675E-2</v>
      </c>
      <c r="O71">
        <f ca="1">+C$11+C$12*$F71</f>
        <v>4.9380750561936826E-3</v>
      </c>
      <c r="Q71" s="2">
        <f>+C71-15018.5</f>
        <v>33073.964</v>
      </c>
    </row>
    <row r="72" spans="1:17" x14ac:dyDescent="0.2">
      <c r="A72" t="s">
        <v>44</v>
      </c>
      <c r="B72" s="8" t="s">
        <v>70</v>
      </c>
      <c r="C72" s="18">
        <v>48112.408000000003</v>
      </c>
      <c r="D72" s="14"/>
      <c r="E72">
        <f>+(C72-C$7)/C$8</f>
        <v>-6074.363198205936</v>
      </c>
      <c r="F72">
        <f>ROUND(2*E72,0)/2</f>
        <v>-6074.5</v>
      </c>
      <c r="I72" s="17">
        <v>9.8652000007859897E-2</v>
      </c>
      <c r="O72">
        <f ca="1">+C$11+C$12*$F72</f>
        <v>4.924014321778027E-3</v>
      </c>
      <c r="Q72" s="2">
        <f>+C72-15018.5</f>
        <v>33093.908000000003</v>
      </c>
    </row>
    <row r="73" spans="1:17" x14ac:dyDescent="0.2">
      <c r="A73" t="s">
        <v>45</v>
      </c>
      <c r="B73" s="3"/>
      <c r="C73" s="14">
        <v>48126.408000000003</v>
      </c>
      <c r="D73" s="14"/>
      <c r="E73">
        <f>+(C73-C$7)/C$8</f>
        <v>-6054.9827058868887</v>
      </c>
      <c r="F73">
        <f>ROUND(2*E73,0)/2</f>
        <v>-6055</v>
      </c>
      <c r="G73">
        <f>+C73-(C$7+F73*C$8)</f>
        <v>1.2492850008129608E-2</v>
      </c>
      <c r="I73">
        <f>+G73</f>
        <v>1.2492850008129608E-2</v>
      </c>
      <c r="O73">
        <f ca="1">+C$11+C$12*$F73</f>
        <v>4.9140439828287436E-3</v>
      </c>
      <c r="Q73" s="2">
        <f>+C73-15018.5</f>
        <v>33107.908000000003</v>
      </c>
    </row>
    <row r="74" spans="1:17" x14ac:dyDescent="0.2">
      <c r="A74" t="s">
        <v>44</v>
      </c>
      <c r="B74" s="3"/>
      <c r="C74" s="14">
        <v>48178.434000000001</v>
      </c>
      <c r="D74" s="14"/>
      <c r="E74">
        <f>+(C74-C$7)/C$8</f>
        <v>-5982.962027787552</v>
      </c>
      <c r="F74">
        <f>ROUND(2*E74,0)/2</f>
        <v>-5983</v>
      </c>
      <c r="G74">
        <f>+C74-(C$7+F74*C$8)</f>
        <v>2.7430210000602528E-2</v>
      </c>
      <c r="I74">
        <f>+G74</f>
        <v>2.7430210000602528E-2</v>
      </c>
      <c r="O74">
        <f ca="1">+C$11+C$12*$F74</f>
        <v>4.8772304236313884E-3</v>
      </c>
      <c r="Q74" s="2">
        <f>+C74-15018.5</f>
        <v>33159.934000000001</v>
      </c>
    </row>
    <row r="75" spans="1:17" x14ac:dyDescent="0.2">
      <c r="A75" t="s">
        <v>46</v>
      </c>
      <c r="B75" s="3"/>
      <c r="C75" s="14">
        <v>48459.406999999999</v>
      </c>
      <c r="D75" s="14">
        <v>7.0000000000000001E-3</v>
      </c>
      <c r="E75">
        <f>+(C75-C$7)/C$8</f>
        <v>-5594.0052371904376</v>
      </c>
      <c r="F75">
        <f>ROUND(2*E75,0)/2</f>
        <v>-5594</v>
      </c>
      <c r="G75">
        <f>+C75-(C$7+F75*C$8)</f>
        <v>-3.7832199959666468E-3</v>
      </c>
      <c r="I75">
        <f>+G75</f>
        <v>-3.7832199959666468E-3</v>
      </c>
      <c r="O75">
        <f ca="1">+C$11+C$12*$F75</f>
        <v>4.6783349440790174E-3</v>
      </c>
      <c r="Q75" s="2">
        <f>+C75-15018.5</f>
        <v>33440.906999999999</v>
      </c>
    </row>
    <row r="76" spans="1:17" x14ac:dyDescent="0.2">
      <c r="A76" t="s">
        <v>47</v>
      </c>
      <c r="B76" s="3"/>
      <c r="C76" s="14">
        <v>48506.370999999999</v>
      </c>
      <c r="D76" s="14">
        <v>6.0000000000000001E-3</v>
      </c>
      <c r="E76">
        <f>+(C76-C$7)/C$8</f>
        <v>-5528.9919913853146</v>
      </c>
      <c r="F76">
        <f>ROUND(2*E76,0)/2</f>
        <v>-5529</v>
      </c>
      <c r="G76">
        <f>+C76-(C$7+F76*C$8)</f>
        <v>5.7852300014928915E-3</v>
      </c>
      <c r="I76">
        <f>+G76</f>
        <v>5.7852300014928915E-3</v>
      </c>
      <c r="O76">
        <f ca="1">+C$11+C$12*$F76</f>
        <v>4.6451004809147396E-3</v>
      </c>
      <c r="Q76" s="2">
        <f>+C76-15018.5</f>
        <v>33487.870999999999</v>
      </c>
    </row>
    <row r="77" spans="1:17" x14ac:dyDescent="0.2">
      <c r="A77" t="s">
        <v>47</v>
      </c>
      <c r="B77" s="3"/>
      <c r="C77" s="14">
        <v>48540.339</v>
      </c>
      <c r="D77" s="14">
        <v>5.0000000000000001E-3</v>
      </c>
      <c r="E77">
        <f>+(C77-C$7)/C$8</f>
        <v>-5481.969379735785</v>
      </c>
      <c r="F77">
        <f>ROUND(2*E77,0)/2</f>
        <v>-5482</v>
      </c>
      <c r="G77">
        <f>+C77-(C$7+F77*C$8)</f>
        <v>2.2119339999335352E-2</v>
      </c>
      <c r="I77">
        <f>+G77</f>
        <v>2.2119339999335352E-2</v>
      </c>
      <c r="O77">
        <f ca="1">+C$11+C$12*$F77</f>
        <v>4.6210694075497997E-3</v>
      </c>
      <c r="Q77" s="2">
        <f>+C77-15018.5</f>
        <v>33521.839</v>
      </c>
    </row>
    <row r="78" spans="1:17" x14ac:dyDescent="0.2">
      <c r="A78" t="s">
        <v>47</v>
      </c>
      <c r="B78" s="3"/>
      <c r="C78" s="14">
        <v>48548.283000000003</v>
      </c>
      <c r="D78" s="14">
        <v>5.0000000000000001E-3</v>
      </c>
      <c r="E78">
        <f>+(C78-C$7)/C$8</f>
        <v>-5470.9723346656019</v>
      </c>
      <c r="F78">
        <f>ROUND(2*E78,0)/2</f>
        <v>-5471</v>
      </c>
      <c r="G78">
        <f>+C78-(C$7+F78*C$8)</f>
        <v>1.9984770005976316E-2</v>
      </c>
      <c r="I78">
        <f>+G78</f>
        <v>1.9984770005976316E-2</v>
      </c>
      <c r="O78">
        <f ca="1">+C$11+C$12*$F78</f>
        <v>4.6154451137835374E-3</v>
      </c>
      <c r="Q78" s="2">
        <f>+C78-15018.5</f>
        <v>33529.783000000003</v>
      </c>
    </row>
    <row r="79" spans="1:17" x14ac:dyDescent="0.2">
      <c r="A79" t="s">
        <v>47</v>
      </c>
      <c r="B79" s="3"/>
      <c r="C79" s="14">
        <v>48561.283000000003</v>
      </c>
      <c r="D79" s="14">
        <v>5.0000000000000001E-3</v>
      </c>
      <c r="E79">
        <f>+(C79-C$7)/C$8</f>
        <v>-5452.9761632264863</v>
      </c>
      <c r="F79">
        <f>ROUND(2*E79,0)/2</f>
        <v>-5453</v>
      </c>
      <c r="G79">
        <f>+C79-(C$7+F79*C$8)</f>
        <v>1.72191100064083E-2</v>
      </c>
      <c r="I79">
        <f>+G79</f>
        <v>1.72191100064083E-2</v>
      </c>
      <c r="O79">
        <f ca="1">+C$11+C$12*$F79</f>
        <v>4.6062417239841995E-3</v>
      </c>
      <c r="Q79" s="2">
        <f>+C79-15018.5</f>
        <v>33542.783000000003</v>
      </c>
    </row>
    <row r="80" spans="1:17" x14ac:dyDescent="0.2">
      <c r="A80" t="s">
        <v>48</v>
      </c>
      <c r="B80" s="3"/>
      <c r="C80" s="14">
        <v>48652.284</v>
      </c>
      <c r="D80" s="14">
        <v>5.0000000000000001E-3</v>
      </c>
      <c r="E80">
        <f>+(C80-C$7)/C$8</f>
        <v>-5327.0015788318051</v>
      </c>
      <c r="F80">
        <f>ROUND(2*E80,0)/2</f>
        <v>-5327</v>
      </c>
      <c r="G80">
        <f>+C80-(C$7+F80*C$8)</f>
        <v>-1.1405100012780167E-3</v>
      </c>
      <c r="I80">
        <f>+G80</f>
        <v>-1.1405100012780167E-3</v>
      </c>
      <c r="O80">
        <f ca="1">+C$11+C$12*$F80</f>
        <v>4.5418179953888296E-3</v>
      </c>
      <c r="Q80" s="2">
        <f>+C80-15018.5</f>
        <v>33633.784</v>
      </c>
    </row>
    <row r="81" spans="1:17" x14ac:dyDescent="0.2">
      <c r="A81" t="s">
        <v>49</v>
      </c>
      <c r="B81" s="3"/>
      <c r="C81" s="14">
        <v>48860.345000000001</v>
      </c>
      <c r="D81" s="14">
        <v>4.0000000000000001E-3</v>
      </c>
      <c r="E81">
        <f>+(C81-C$7)/C$8</f>
        <v>-5038.9783922322831</v>
      </c>
      <c r="F81">
        <f>ROUND(2*E81,0)/2</f>
        <v>-5039</v>
      </c>
      <c r="G81">
        <f>+C81-(C$7+F81*C$8)</f>
        <v>1.5608929999871179E-2</v>
      </c>
      <c r="I81">
        <f>+G81</f>
        <v>1.5608929999871179E-2</v>
      </c>
      <c r="O81">
        <f ca="1">+C$11+C$12*$F81</f>
        <v>4.3945637585994131E-3</v>
      </c>
      <c r="Q81" s="2">
        <f>+C81-15018.5</f>
        <v>33841.845000000001</v>
      </c>
    </row>
    <row r="82" spans="1:17" x14ac:dyDescent="0.2">
      <c r="A82" t="s">
        <v>49</v>
      </c>
      <c r="B82" s="3"/>
      <c r="C82" s="14">
        <v>48891.41</v>
      </c>
      <c r="D82" s="14">
        <v>4.0000000000000001E-3</v>
      </c>
      <c r="E82">
        <f>+(C82-C$7)/C$8</f>
        <v>-4995.9744640971949</v>
      </c>
      <c r="F82">
        <f>ROUND(2*E82,0)/2</f>
        <v>-4996</v>
      </c>
      <c r="G82">
        <f>+C82-(C$7+F82*C$8)</f>
        <v>1.8446520007273648E-2</v>
      </c>
      <c r="I82">
        <f>+G82</f>
        <v>1.8446520007273648E-2</v>
      </c>
      <c r="O82">
        <f ca="1">+C$11+C$12*$F82</f>
        <v>4.3725778829676598E-3</v>
      </c>
      <c r="Q82" s="2">
        <f>+C82-15018.5</f>
        <v>33872.910000000003</v>
      </c>
    </row>
    <row r="83" spans="1:17" x14ac:dyDescent="0.2">
      <c r="A83" t="s">
        <v>50</v>
      </c>
      <c r="B83" s="3"/>
      <c r="C83" s="14">
        <v>49003.360000000001</v>
      </c>
      <c r="D83" s="14">
        <v>6.0000000000000001E-3</v>
      </c>
      <c r="E83">
        <f>+(C83-C$7)/C$8</f>
        <v>-4840.9997415888183</v>
      </c>
      <c r="F83">
        <f>ROUND(2*E83,0)/2</f>
        <v>-4841</v>
      </c>
      <c r="G83">
        <f>+C83-(C$7+F83*C$8)</f>
        <v>1.8667000404093415E-4</v>
      </c>
      <c r="I83">
        <f>+G83</f>
        <v>1.8667000404093415E-4</v>
      </c>
      <c r="O83">
        <f ca="1">+C$11+C$12*$F83</f>
        <v>4.2933264708066897E-3</v>
      </c>
      <c r="Q83" s="2">
        <f>+C83-15018.5</f>
        <v>33984.86</v>
      </c>
    </row>
    <row r="84" spans="1:17" x14ac:dyDescent="0.2">
      <c r="A84" t="s">
        <v>50</v>
      </c>
      <c r="B84" s="3"/>
      <c r="C84" s="14">
        <v>49024.286</v>
      </c>
      <c r="D84" s="14">
        <v>7.0000000000000001E-3</v>
      </c>
      <c r="E84">
        <f>+(C84-C$7)/C$8</f>
        <v>-4812.0314428553629</v>
      </c>
      <c r="F84">
        <f>ROUND(2*E84,0)/2</f>
        <v>-4812</v>
      </c>
      <c r="G84">
        <f>+C84-(C$7+F84*C$8)</f>
        <v>-2.2713559999829158E-2</v>
      </c>
      <c r="I84">
        <f>+G84</f>
        <v>-2.2713559999829158E-2</v>
      </c>
      <c r="O84">
        <f ca="1">+C$11+C$12*$F84</f>
        <v>4.2784987872410887E-3</v>
      </c>
      <c r="Q84" s="2">
        <f>+C84-15018.5</f>
        <v>34005.786</v>
      </c>
    </row>
    <row r="85" spans="1:17" x14ac:dyDescent="0.2">
      <c r="A85" t="s">
        <v>51</v>
      </c>
      <c r="B85" s="3"/>
      <c r="C85" s="14">
        <v>49211.415000000001</v>
      </c>
      <c r="D85" s="14">
        <v>5.0000000000000001E-3</v>
      </c>
      <c r="E85">
        <f>+(C85-C$7)/C$8</f>
        <v>-4552.9848609145783</v>
      </c>
      <c r="F85">
        <f>ROUND(2*E85,0)/2</f>
        <v>-4553</v>
      </c>
      <c r="G85">
        <f>+C85-(C$7+F85*C$8)</f>
        <v>1.0936110003967769E-2</v>
      </c>
      <c r="I85">
        <f>+G85</f>
        <v>1.0936110003967769E-2</v>
      </c>
      <c r="O85">
        <f ca="1">+C$11+C$12*$F85</f>
        <v>4.1460722340172732E-3</v>
      </c>
      <c r="Q85" s="2">
        <f>+C85-15018.5</f>
        <v>34192.915000000001</v>
      </c>
    </row>
    <row r="86" spans="1:17" x14ac:dyDescent="0.2">
      <c r="A86" t="s">
        <v>51</v>
      </c>
      <c r="B86" s="3"/>
      <c r="C86" s="14">
        <v>49219.351999999999</v>
      </c>
      <c r="D86" s="14">
        <v>5.0000000000000001E-3</v>
      </c>
      <c r="E86">
        <f>+(C86-C$7)/C$8</f>
        <v>-4541.9975060905608</v>
      </c>
      <c r="F86">
        <f>ROUND(2*E86,0)/2</f>
        <v>-4542</v>
      </c>
      <c r="G86">
        <f>+C86-(C$7+F86*C$8)</f>
        <v>1.8015399982687086E-3</v>
      </c>
      <c r="I86">
        <f>+G86</f>
        <v>1.8015399982687086E-3</v>
      </c>
      <c r="O86">
        <f ca="1">+C$11+C$12*$F86</f>
        <v>4.140447940251011E-3</v>
      </c>
      <c r="Q86" s="2">
        <f>+C86-15018.5</f>
        <v>34200.851999999999</v>
      </c>
    </row>
    <row r="87" spans="1:17" x14ac:dyDescent="0.2">
      <c r="A87" t="s">
        <v>51</v>
      </c>
      <c r="B87" s="3"/>
      <c r="C87" s="14">
        <v>49232.364000000001</v>
      </c>
      <c r="D87" s="14">
        <v>5.0000000000000001E-3</v>
      </c>
      <c r="E87">
        <f>+(C87-C$7)/C$8</f>
        <v>-4523.984722800883</v>
      </c>
      <c r="F87">
        <f>ROUND(2*E87,0)/2</f>
        <v>-4524</v>
      </c>
      <c r="G87">
        <f>+C87-(C$7+F87*C$8)</f>
        <v>1.1035880001145415E-2</v>
      </c>
      <c r="I87">
        <f>+G87</f>
        <v>1.1035880001145415E-2</v>
      </c>
      <c r="O87">
        <f ca="1">+C$11+C$12*$F87</f>
        <v>4.131244550451673E-3</v>
      </c>
      <c r="Q87" s="2">
        <f>+C87-15018.5</f>
        <v>34213.864000000001</v>
      </c>
    </row>
    <row r="88" spans="1:17" x14ac:dyDescent="0.2">
      <c r="A88" t="s">
        <v>51</v>
      </c>
      <c r="B88" s="3"/>
      <c r="C88" s="14">
        <v>49331.315999999999</v>
      </c>
      <c r="D88" s="14">
        <v>5.0000000000000001E-3</v>
      </c>
      <c r="E88">
        <f>+(C88-C$7)/C$8</f>
        <v>-4387.0034030898614</v>
      </c>
      <c r="F88">
        <f>ROUND(2*E88,0)/2</f>
        <v>-4387</v>
      </c>
      <c r="G88">
        <f>+C88-(C$7+F88*C$8)</f>
        <v>-2.4583100021118298E-3</v>
      </c>
      <c r="I88">
        <f>+G88</f>
        <v>-2.4583100021118298E-3</v>
      </c>
      <c r="O88">
        <f ca="1">+C$11+C$12*$F88</f>
        <v>4.06119652809004E-3</v>
      </c>
      <c r="Q88" s="2">
        <f>+C88-15018.5</f>
        <v>34312.815999999999</v>
      </c>
    </row>
    <row r="89" spans="1:17" x14ac:dyDescent="0.2">
      <c r="A89" s="33" t="s">
        <v>52</v>
      </c>
      <c r="B89" s="34"/>
      <c r="C89" s="35">
        <v>49544.415000000001</v>
      </c>
      <c r="D89" s="35">
        <v>6.0000000000000001E-3</v>
      </c>
      <c r="E89">
        <f>+(C89-C$7)/C$8</f>
        <v>-4092.0060078972424</v>
      </c>
      <c r="F89">
        <f>ROUND(2*E89,0)/2</f>
        <v>-4092</v>
      </c>
      <c r="G89">
        <f>+C89-(C$7+F89*C$8)</f>
        <v>-4.3399599962867796E-3</v>
      </c>
      <c r="I89">
        <f>+G89</f>
        <v>-4.3399599962867796E-3</v>
      </c>
      <c r="O89">
        <f ca="1">+C$11+C$12*$F89</f>
        <v>3.9103631952675487E-3</v>
      </c>
      <c r="Q89" s="2">
        <f>+C89-15018.5</f>
        <v>34525.915000000001</v>
      </c>
    </row>
    <row r="90" spans="1:17" x14ac:dyDescent="0.2">
      <c r="A90" s="33" t="s">
        <v>53</v>
      </c>
      <c r="B90" s="34"/>
      <c r="C90" s="35">
        <v>49567.535799999998</v>
      </c>
      <c r="D90" s="35" t="s">
        <v>14</v>
      </c>
      <c r="E90">
        <f>+(C90-C$7)/C$8</f>
        <v>-4059.9994016965161</v>
      </c>
      <c r="F90">
        <f>ROUND(2*E90,0)/2</f>
        <v>-4060</v>
      </c>
      <c r="G90">
        <f>+C90-(C$7+F90*C$8)</f>
        <v>4.3220000225119293E-4</v>
      </c>
      <c r="J90">
        <f>+G90</f>
        <v>4.3220000225119293E-4</v>
      </c>
      <c r="O90">
        <f ca="1">+C$11+C$12*$F90</f>
        <v>3.8940016134020572E-3</v>
      </c>
      <c r="Q90" s="2">
        <f>+C90-15018.5</f>
        <v>34549.035799999998</v>
      </c>
    </row>
    <row r="91" spans="1:17" x14ac:dyDescent="0.2">
      <c r="A91" s="33" t="s">
        <v>54</v>
      </c>
      <c r="B91" s="34"/>
      <c r="C91" s="35">
        <v>49929.440000000002</v>
      </c>
      <c r="D91" s="35">
        <v>4.0000000000000001E-3</v>
      </c>
      <c r="E91">
        <f>+(C91-C$7)/C$8</f>
        <v>-3559.0078611014455</v>
      </c>
      <c r="F91">
        <f>ROUND(2*E91,0)/2</f>
        <v>-3559</v>
      </c>
      <c r="G91">
        <f>+C91-(C$7+F91*C$8)</f>
        <v>-5.6786699933581986E-3</v>
      </c>
      <c r="I91">
        <f>+G91</f>
        <v>-5.6786699933581986E-3</v>
      </c>
      <c r="O91">
        <f ca="1">+C$11+C$12*$F91</f>
        <v>3.637840597320469E-3</v>
      </c>
      <c r="Q91" s="2">
        <f>+C91-15018.5</f>
        <v>34910.94</v>
      </c>
    </row>
    <row r="92" spans="1:17" x14ac:dyDescent="0.2">
      <c r="A92" s="35" t="s">
        <v>79</v>
      </c>
      <c r="B92" s="34" t="s">
        <v>64</v>
      </c>
      <c r="C92" s="35">
        <v>50005.292999999998</v>
      </c>
      <c r="D92" s="35"/>
      <c r="E92">
        <f>+(C92-C$7)/C$8</f>
        <v>-3454.0029693959746</v>
      </c>
      <c r="F92">
        <f>ROUND(2*E92,0)/2</f>
        <v>-3454</v>
      </c>
      <c r="G92">
        <f>+C92-(C$7+F92*C$8)</f>
        <v>-2.1450200001709163E-3</v>
      </c>
      <c r="I92">
        <f>+G92</f>
        <v>-2.1450200001709163E-3</v>
      </c>
      <c r="O92">
        <f ca="1">+C$11+C$12*$F92</f>
        <v>3.5841541568243274E-3</v>
      </c>
      <c r="Q92" s="2">
        <f>+C92-15018.5</f>
        <v>34986.792999999998</v>
      </c>
    </row>
    <row r="93" spans="1:17" x14ac:dyDescent="0.2">
      <c r="A93" s="33" t="s">
        <v>54</v>
      </c>
      <c r="B93" s="34"/>
      <c r="C93" s="35">
        <v>50010.35</v>
      </c>
      <c r="D93" s="35">
        <v>5.0000000000000001E-3</v>
      </c>
      <c r="E93">
        <f>+(C93-C$7)/C$8</f>
        <v>-3447.0024587061575</v>
      </c>
      <c r="F93">
        <f>ROUND(2*E93,0)/2</f>
        <v>-3447</v>
      </c>
      <c r="G93">
        <f>+C93-(C$7+F93*C$8)</f>
        <v>-1.7761100025381893E-3</v>
      </c>
      <c r="I93">
        <f>+G93</f>
        <v>-1.7761100025381893E-3</v>
      </c>
      <c r="O93">
        <f ca="1">+C$11+C$12*$F93</f>
        <v>3.5805750607912513E-3</v>
      </c>
      <c r="Q93" s="2">
        <f>+C93-15018.5</f>
        <v>34991.85</v>
      </c>
    </row>
    <row r="94" spans="1:17" x14ac:dyDescent="0.2">
      <c r="A94" s="33" t="s">
        <v>54</v>
      </c>
      <c r="B94" s="34"/>
      <c r="C94" s="35">
        <v>50015.410400000001</v>
      </c>
      <c r="D94" s="35">
        <v>1.9E-3</v>
      </c>
      <c r="E94">
        <f>+(C94-C$7)/C$8</f>
        <v>-3439.9972413253472</v>
      </c>
      <c r="F94">
        <f>ROUND(2*E94,0)/2</f>
        <v>-3440</v>
      </c>
      <c r="G94">
        <f>+C94-(C$7+F94*C$8)</f>
        <v>1.9928000037907623E-3</v>
      </c>
      <c r="I94">
        <f>+G94</f>
        <v>1.9928000037907623E-3</v>
      </c>
      <c r="O94">
        <f ca="1">+C$11+C$12*$F94</f>
        <v>3.5769959647581752E-3</v>
      </c>
      <c r="Q94" s="2">
        <f>+C94-15018.5</f>
        <v>34996.910400000001</v>
      </c>
    </row>
    <row r="95" spans="1:17" x14ac:dyDescent="0.2">
      <c r="A95" s="33" t="s">
        <v>55</v>
      </c>
      <c r="B95" s="34"/>
      <c r="C95" s="35">
        <v>50283.42</v>
      </c>
      <c r="D95" s="35">
        <v>5.0000000000000001E-3</v>
      </c>
      <c r="E95">
        <f>+(C95-C$7)/C$8</f>
        <v>-3068.9859560231434</v>
      </c>
      <c r="F95">
        <f>ROUND(2*E95,0)/2</f>
        <v>-3069</v>
      </c>
      <c r="G95">
        <f>+C95-(C$7+F95*C$8)</f>
        <v>1.0145029998966493E-2</v>
      </c>
      <c r="I95">
        <f>+G95</f>
        <v>1.0145029998966493E-2</v>
      </c>
      <c r="O95">
        <f ca="1">+C$11+C$12*$F95</f>
        <v>3.3873038750051425E-3</v>
      </c>
      <c r="Q95" s="2">
        <f>+C95-15018.5</f>
        <v>35264.92</v>
      </c>
    </row>
    <row r="96" spans="1:17" x14ac:dyDescent="0.2">
      <c r="A96" s="33" t="s">
        <v>55</v>
      </c>
      <c r="B96" s="34"/>
      <c r="C96" s="35">
        <v>50296.411</v>
      </c>
      <c r="D96" s="35">
        <v>5.0000000000000001E-3</v>
      </c>
      <c r="E96">
        <f>+(C96-C$7)/C$8</f>
        <v>-3051.0022434719453</v>
      </c>
      <c r="F96">
        <f>ROUND(2*E96,0)/2</f>
        <v>-3051</v>
      </c>
      <c r="G96">
        <f>+C96-(C$7+F96*C$8)</f>
        <v>-1.6206299987970851E-3</v>
      </c>
      <c r="I96">
        <f>+G96</f>
        <v>-1.6206299987970851E-3</v>
      </c>
      <c r="O96">
        <f ca="1">+C$11+C$12*$F96</f>
        <v>3.3781004852058037E-3</v>
      </c>
      <c r="Q96" s="2">
        <f>+C96-15018.5</f>
        <v>35277.911</v>
      </c>
    </row>
    <row r="97" spans="1:18" x14ac:dyDescent="0.2">
      <c r="A97" s="33" t="s">
        <v>56</v>
      </c>
      <c r="B97" s="34"/>
      <c r="C97" s="35">
        <v>50343.358</v>
      </c>
      <c r="D97" s="35">
        <v>5.0000000000000001E-3</v>
      </c>
      <c r="E97">
        <f>+(C97-C$7)/C$8</f>
        <v>-2986.0125311217803</v>
      </c>
      <c r="F97">
        <f>ROUND(2*E97,0)/2</f>
        <v>-2986</v>
      </c>
      <c r="G97">
        <f>+C97-(C$7+F97*C$8)</f>
        <v>-9.0521800011629239E-3</v>
      </c>
      <c r="I97">
        <f>+G97</f>
        <v>-9.0521800011629239E-3</v>
      </c>
      <c r="O97">
        <f ca="1">+C$11+C$12*$F97</f>
        <v>3.3448660220415259E-3</v>
      </c>
      <c r="Q97" s="2">
        <f>+C97-15018.5</f>
        <v>35324.858</v>
      </c>
    </row>
    <row r="98" spans="1:18" x14ac:dyDescent="0.2">
      <c r="A98" s="33" t="s">
        <v>56</v>
      </c>
      <c r="B98" s="34"/>
      <c r="C98" s="35">
        <v>50369.38</v>
      </c>
      <c r="D98" s="35">
        <v>5.0000000000000001E-3</v>
      </c>
      <c r="E98">
        <f>+(C98-C$7)/C$8</f>
        <v>-2949.9897331841953</v>
      </c>
      <c r="F98">
        <f>ROUND(2*E98,0)/2</f>
        <v>-2950</v>
      </c>
      <c r="G98">
        <f>+C98-(C$7+F98*C$8)</f>
        <v>7.4164999969070777E-3</v>
      </c>
      <c r="I98">
        <f>+G98</f>
        <v>7.4164999969070777E-3</v>
      </c>
      <c r="O98">
        <f ca="1">+C$11+C$12*$F98</f>
        <v>3.3264592424428491E-3</v>
      </c>
      <c r="Q98" s="2">
        <f>+C98-15018.5</f>
        <v>35350.879999999997</v>
      </c>
    </row>
    <row r="99" spans="1:18" x14ac:dyDescent="0.2">
      <c r="A99" s="33" t="s">
        <v>57</v>
      </c>
      <c r="B99" s="34"/>
      <c r="C99" s="35">
        <v>50502.281999999999</v>
      </c>
      <c r="D99" s="35">
        <v>5.0000000000000001E-3</v>
      </c>
      <c r="E99">
        <f>+(C99-C$7)/C$8</f>
        <v>-2766.0107195994783</v>
      </c>
      <c r="F99">
        <f>ROUND(2*E99,0)/2</f>
        <v>-2766</v>
      </c>
      <c r="G99">
        <f>+C99-(C$7+F99*C$8)</f>
        <v>-7.7435799976228736E-3</v>
      </c>
      <c r="I99">
        <f>+G99</f>
        <v>-7.7435799976228736E-3</v>
      </c>
      <c r="O99">
        <f ca="1">+C$11+C$12*$F99</f>
        <v>3.2323801467162771E-3</v>
      </c>
      <c r="Q99" s="2">
        <f>+C99-15018.5</f>
        <v>35483.781999999999</v>
      </c>
    </row>
    <row r="100" spans="1:18" x14ac:dyDescent="0.2">
      <c r="A100" s="33" t="s">
        <v>58</v>
      </c>
      <c r="B100" s="34"/>
      <c r="C100" s="35">
        <v>50642.425000000003</v>
      </c>
      <c r="D100" s="35">
        <v>4.0000000000000001E-3</v>
      </c>
      <c r="E100">
        <f>+(C100-C$7)/C$8</f>
        <v>-2572.0078385231714</v>
      </c>
      <c r="F100">
        <f>ROUND(2*E100,0)/2</f>
        <v>-2572</v>
      </c>
      <c r="G100">
        <f>+C100-(C$7+F100*C$8)</f>
        <v>-5.6623599957674742E-3</v>
      </c>
      <c r="I100">
        <f>+G100</f>
        <v>-5.6623599957674742E-3</v>
      </c>
      <c r="O100">
        <f ca="1">+C$11+C$12*$F100</f>
        <v>3.1331880566567399E-3</v>
      </c>
      <c r="Q100" s="2">
        <f>+C100-15018.5</f>
        <v>35623.925000000003</v>
      </c>
    </row>
    <row r="101" spans="1:18" x14ac:dyDescent="0.2">
      <c r="A101" s="33" t="s">
        <v>59</v>
      </c>
      <c r="B101" s="34"/>
      <c r="C101" s="35">
        <v>50710.321000000004</v>
      </c>
      <c r="D101" s="35">
        <v>5.0000000000000001E-3</v>
      </c>
      <c r="E101">
        <f>+(C101-C$7)/C$8</f>
        <v>-2478.0179880593114</v>
      </c>
      <c r="F101">
        <f>ROUND(2*E101,0)/2</f>
        <v>-2478</v>
      </c>
      <c r="G101">
        <f>+C101-(C$7+F101*C$8)</f>
        <v>-1.299413999367971E-2</v>
      </c>
      <c r="I101">
        <f>+G101</f>
        <v>-1.299413999367971E-2</v>
      </c>
      <c r="O101">
        <f ca="1">+C$11+C$12*$F101</f>
        <v>3.085125909926861E-3</v>
      </c>
      <c r="Q101" s="2">
        <f>+C101-15018.5</f>
        <v>35691.821000000004</v>
      </c>
    </row>
    <row r="102" spans="1:18" x14ac:dyDescent="0.2">
      <c r="A102" s="33" t="s">
        <v>60</v>
      </c>
      <c r="B102" s="34" t="s">
        <v>61</v>
      </c>
      <c r="C102" s="35">
        <v>50727.318200000002</v>
      </c>
      <c r="D102" s="35">
        <v>1.1000000000000001E-3</v>
      </c>
      <c r="E102">
        <f>+(C102-C$7)/C$8</f>
        <v>-2454.4884091989352</v>
      </c>
      <c r="F102">
        <f>ROUND(2*E102,0)/2</f>
        <v>-2454.5</v>
      </c>
      <c r="G102">
        <f>+C102-(C$7+F102*C$8)</f>
        <v>8.3729150064755231E-3</v>
      </c>
      <c r="J102">
        <f>G102</f>
        <v>8.3729150064755231E-3</v>
      </c>
      <c r="O102">
        <f ca="1">+C$11+C$12*$F102</f>
        <v>3.0731103732443915E-3</v>
      </c>
      <c r="Q102" s="2">
        <f>+C102-15018.5</f>
        <v>35708.818200000002</v>
      </c>
      <c r="R102" t="s">
        <v>90</v>
      </c>
    </row>
    <row r="103" spans="1:18" x14ac:dyDescent="0.2">
      <c r="A103" s="33" t="s">
        <v>62</v>
      </c>
      <c r="B103" s="34"/>
      <c r="C103" s="35">
        <v>51436.32</v>
      </c>
      <c r="D103" s="35" t="s">
        <v>14</v>
      </c>
      <c r="E103">
        <f>+(C103-C$7)/C$8</f>
        <v>-1473.0024135496092</v>
      </c>
      <c r="F103">
        <f>ROUND(2*E103,0)/2</f>
        <v>-1473</v>
      </c>
      <c r="G103">
        <f>+C103-(C$7+F103*C$8)</f>
        <v>-1.7434900000807829E-3</v>
      </c>
      <c r="J103">
        <f>G103</f>
        <v>-1.7434900000807829E-3</v>
      </c>
      <c r="O103">
        <f ca="1">+C$11+C$12*$F103</f>
        <v>2.5712699794637941E-3</v>
      </c>
      <c r="Q103" s="2">
        <f>+C103-15018.5</f>
        <v>36417.82</v>
      </c>
      <c r="R103" t="s">
        <v>90</v>
      </c>
    </row>
    <row r="104" spans="1:18" x14ac:dyDescent="0.2">
      <c r="A104" s="33" t="s">
        <v>62</v>
      </c>
      <c r="B104" s="34"/>
      <c r="C104" s="35">
        <v>51469.5533</v>
      </c>
      <c r="D104" s="35">
        <v>2.0000000000000001E-4</v>
      </c>
      <c r="E104">
        <f>+(C104-C$7)/C$8</f>
        <v>-1426.9968624505671</v>
      </c>
      <c r="F104">
        <f>ROUND(2*E104,0)/2</f>
        <v>-1427</v>
      </c>
      <c r="G104">
        <f>+C104-(C$7+F104*C$8)</f>
        <v>2.2664900025120005E-3</v>
      </c>
      <c r="J104">
        <f>G104</f>
        <v>2.2664900025120005E-3</v>
      </c>
      <c r="O104">
        <f ca="1">+C$11+C$12*$F104</f>
        <v>2.5477502055321509E-3</v>
      </c>
      <c r="Q104" s="2">
        <f>+C104-15018.5</f>
        <v>36451.0533</v>
      </c>
      <c r="R104" t="s">
        <v>90</v>
      </c>
    </row>
    <row r="105" spans="1:18" x14ac:dyDescent="0.2">
      <c r="A105" s="36" t="s">
        <v>63</v>
      </c>
      <c r="B105" s="34" t="s">
        <v>64</v>
      </c>
      <c r="C105" s="35">
        <v>51697.821620000002</v>
      </c>
      <c r="D105" s="37">
        <v>6.0000000000000002E-5</v>
      </c>
      <c r="E105">
        <f>+(C105-C$7)/C$8</f>
        <v>-1111.0002608475777</v>
      </c>
      <c r="F105">
        <f>ROUND(2*E105,0)/2</f>
        <v>-1111</v>
      </c>
      <c r="G105">
        <f>+C105-(C$7+F105*C$8)</f>
        <v>-1.8842999270418659E-4</v>
      </c>
      <c r="K105">
        <f>G105</f>
        <v>-1.8842999270418659E-4</v>
      </c>
      <c r="O105">
        <f ca="1">+C$11+C$12*$F105</f>
        <v>2.3861795846104304E-3</v>
      </c>
      <c r="Q105" s="2">
        <f>+C105-15018.5</f>
        <v>36679.321620000002</v>
      </c>
      <c r="R105" t="s">
        <v>88</v>
      </c>
    </row>
    <row r="106" spans="1:18" x14ac:dyDescent="0.2">
      <c r="A106" s="33" t="s">
        <v>65</v>
      </c>
      <c r="B106" s="34"/>
      <c r="C106" s="35">
        <v>52188.315600000002</v>
      </c>
      <c r="D106" s="35">
        <v>1E-4</v>
      </c>
      <c r="E106">
        <f>+(C106-C$7)/C$8</f>
        <v>-431.99920285265989</v>
      </c>
      <c r="F106">
        <f>ROUND(2*E106,0)/2</f>
        <v>-432</v>
      </c>
      <c r="G106">
        <f>+C106-(C$7+F106*C$8)</f>
        <v>5.7584000023780391E-4</v>
      </c>
      <c r="J106">
        <f>G106</f>
        <v>5.7584000023780391E-4</v>
      </c>
      <c r="O106">
        <f ca="1">+C$11+C$12*$F106</f>
        <v>2.0390072694020495E-3</v>
      </c>
      <c r="Q106" s="2">
        <f>+C106-15018.5</f>
        <v>37169.815600000002</v>
      </c>
      <c r="R106" t="s">
        <v>90</v>
      </c>
    </row>
    <row r="107" spans="1:18" x14ac:dyDescent="0.2">
      <c r="A107" s="17" t="s">
        <v>380</v>
      </c>
      <c r="B107" s="3" t="s">
        <v>64</v>
      </c>
      <c r="C107" s="14">
        <v>52190.483</v>
      </c>
      <c r="D107" t="s">
        <v>96</v>
      </c>
      <c r="E107">
        <f>+(C107-C$7)/C$8</f>
        <v>-428.99882577749753</v>
      </c>
      <c r="F107">
        <f>ROUND(2*E107,0)/2</f>
        <v>-429</v>
      </c>
      <c r="G107">
        <f>+C107-(C$7+F107*C$8)</f>
        <v>8.4823000361211598E-4</v>
      </c>
      <c r="I107">
        <f>+G107</f>
        <v>8.4823000361211598E-4</v>
      </c>
      <c r="O107">
        <f ca="1">+C$11+C$12*$F107</f>
        <v>2.03747337110216E-3</v>
      </c>
      <c r="Q107" s="2">
        <f>+C107-15018.5</f>
        <v>37171.983</v>
      </c>
    </row>
    <row r="108" spans="1:18" x14ac:dyDescent="0.2">
      <c r="A108" s="67" t="s">
        <v>513</v>
      </c>
      <c r="B108" s="3"/>
      <c r="C108" s="14">
        <v>52500.381399999998</v>
      </c>
      <c r="E108">
        <f>+(C108-C$7)/C$8</f>
        <v>0</v>
      </c>
      <c r="F108">
        <f>ROUND(2*E108,0)/2</f>
        <v>0</v>
      </c>
      <c r="G108">
        <f>+C108-(C$7+F108*C$8)</f>
        <v>0</v>
      </c>
      <c r="K108">
        <f>G108</f>
        <v>0</v>
      </c>
      <c r="O108">
        <f ca="1">+C$11+C$12*$F108</f>
        <v>1.8181259142179252E-3</v>
      </c>
      <c r="Q108" s="2">
        <f>+C108-15018.5</f>
        <v>37481.881399999998</v>
      </c>
    </row>
    <row r="109" spans="1:18" x14ac:dyDescent="0.2">
      <c r="A109" s="35" t="s">
        <v>79</v>
      </c>
      <c r="B109" s="34" t="s">
        <v>61</v>
      </c>
      <c r="C109" s="35">
        <v>52504.714599999999</v>
      </c>
      <c r="D109" s="35">
        <v>4.0000000000000002E-4</v>
      </c>
      <c r="E109">
        <f>+(C109-C$7)/C$8</f>
        <v>5.9985392369223831</v>
      </c>
      <c r="F109">
        <f>ROUND(2*E109,0)/2</f>
        <v>6</v>
      </c>
      <c r="G109">
        <f>+C109-(C$7+F109*C$8)</f>
        <v>-1.0552199964877218E-3</v>
      </c>
      <c r="K109">
        <f>G109</f>
        <v>-1.0552199964877218E-3</v>
      </c>
      <c r="O109">
        <f ca="1">+C$11+C$12*$F109</f>
        <v>1.8150581176181457E-3</v>
      </c>
      <c r="Q109" s="2">
        <f>+C109-15018.5</f>
        <v>37486.214599999999</v>
      </c>
    </row>
    <row r="110" spans="1:18" x14ac:dyDescent="0.2">
      <c r="A110" s="17" t="s">
        <v>389</v>
      </c>
      <c r="B110" s="3" t="s">
        <v>64</v>
      </c>
      <c r="C110" s="14">
        <v>52543.002899999999</v>
      </c>
      <c r="D110" t="s">
        <v>96</v>
      </c>
      <c r="E110">
        <f>+(C110-C$7)/C$8</f>
        <v>59.001832384020666</v>
      </c>
      <c r="F110">
        <f>ROUND(2*E110,0)/2</f>
        <v>59</v>
      </c>
      <c r="G110">
        <f>+C110-(C$7+F110*C$8)</f>
        <v>1.323670003330335E-3</v>
      </c>
      <c r="I110">
        <f>G110</f>
        <v>1.323670003330335E-3</v>
      </c>
      <c r="O110">
        <f ca="1">+C$11+C$12*$F110</f>
        <v>1.7879592476534266E-3</v>
      </c>
      <c r="Q110" s="2">
        <f>+C110-15018.5</f>
        <v>37524.502899999999</v>
      </c>
    </row>
    <row r="111" spans="1:18" x14ac:dyDescent="0.2">
      <c r="A111" s="15" t="s">
        <v>66</v>
      </c>
      <c r="B111" s="38"/>
      <c r="C111" s="35">
        <v>52856.512199999997</v>
      </c>
      <c r="D111" s="35">
        <v>2.0000000000000001E-4</v>
      </c>
      <c r="E111">
        <f>+(C111-C$7)/C$8</f>
        <v>492.99930242686401</v>
      </c>
      <c r="F111">
        <f>ROUND(2*E111,0)/2</f>
        <v>493</v>
      </c>
      <c r="G111">
        <f>+C111-(C$7+F111*C$8)</f>
        <v>-5.0390999967930838E-4</v>
      </c>
      <c r="J111">
        <f>G111</f>
        <v>-5.0390999967930838E-4</v>
      </c>
      <c r="O111">
        <f ca="1">+C$11+C$12*$F111</f>
        <v>1.5660552936027092E-3</v>
      </c>
      <c r="Q111" s="2">
        <f>+C111-15018.5</f>
        <v>37838.012199999997</v>
      </c>
      <c r="R111" t="s">
        <v>90</v>
      </c>
    </row>
    <row r="112" spans="1:18" x14ac:dyDescent="0.2">
      <c r="A112" s="15" t="s">
        <v>67</v>
      </c>
      <c r="B112" s="38" t="s">
        <v>64</v>
      </c>
      <c r="C112" s="39">
        <v>52947.176099999997</v>
      </c>
      <c r="D112" s="35">
        <v>5.0000000000000001E-4</v>
      </c>
      <c r="E112">
        <f>+(C112-C$7)/C$8</f>
        <v>618.50723225292472</v>
      </c>
      <c r="F112">
        <f>ROUND(2*E112,0)/2</f>
        <v>618.5</v>
      </c>
      <c r="G112">
        <f>+C112-(C$7+F112*C$8)</f>
        <v>5.2244050020817667E-3</v>
      </c>
      <c r="K112">
        <f>G112</f>
        <v>5.2244050020817667E-3</v>
      </c>
      <c r="O112">
        <f ca="1">+C$11+C$12*$F112</f>
        <v>1.5018872147239879E-3</v>
      </c>
      <c r="Q112" s="2">
        <f>+C112-15018.5</f>
        <v>37928.676099999997</v>
      </c>
      <c r="R112" t="s">
        <v>88</v>
      </c>
    </row>
    <row r="113" spans="1:18" x14ac:dyDescent="0.2">
      <c r="A113" s="16" t="s">
        <v>67</v>
      </c>
      <c r="B113" s="38" t="s">
        <v>64</v>
      </c>
      <c r="C113" s="39">
        <v>52947.176099999997</v>
      </c>
      <c r="D113" s="39">
        <v>5.0000000000000001E-4</v>
      </c>
      <c r="E113">
        <f>+(C113-C$7)/C$8</f>
        <v>618.50723225292472</v>
      </c>
      <c r="F113">
        <f>ROUND(2*E113,0)/2</f>
        <v>618.5</v>
      </c>
      <c r="G113">
        <f>+C113-(C$7+F113*C$8)</f>
        <v>5.2244050020817667E-3</v>
      </c>
      <c r="K113">
        <f>G113</f>
        <v>5.2244050020817667E-3</v>
      </c>
      <c r="O113">
        <f ca="1">+C$11+C$12*$F113</f>
        <v>1.5018872147239879E-3</v>
      </c>
      <c r="Q113" s="2">
        <f>+C113-15018.5</f>
        <v>37928.676099999997</v>
      </c>
      <c r="R113" t="s">
        <v>88</v>
      </c>
    </row>
    <row r="114" spans="1:18" x14ac:dyDescent="0.2">
      <c r="A114" s="15" t="s">
        <v>66</v>
      </c>
      <c r="B114" s="38"/>
      <c r="C114" s="35">
        <v>52953.311199999996</v>
      </c>
      <c r="D114" s="35">
        <v>5.0000000000000001E-4</v>
      </c>
      <c r="E114">
        <f>+(C114-C$7)/C$8</f>
        <v>627.00017928339446</v>
      </c>
      <c r="F114">
        <f>ROUND(2*E114,0)/2</f>
        <v>627</v>
      </c>
      <c r="G114">
        <f>+C114-(C$7+F114*C$8)</f>
        <v>1.295100009883754E-4</v>
      </c>
      <c r="J114">
        <f>G114</f>
        <v>1.295100009883754E-4</v>
      </c>
      <c r="O114">
        <f ca="1">+C$11+C$12*$F114</f>
        <v>1.4975411695409668E-3</v>
      </c>
      <c r="Q114" s="2">
        <f>+C114-15018.5</f>
        <v>37934.811199999996</v>
      </c>
      <c r="R114" t="s">
        <v>90</v>
      </c>
    </row>
    <row r="115" spans="1:18" x14ac:dyDescent="0.2">
      <c r="A115" s="15" t="s">
        <v>68</v>
      </c>
      <c r="B115" s="38"/>
      <c r="C115" s="35">
        <v>53223.476999999999</v>
      </c>
      <c r="D115" s="35">
        <v>2.9999999999999997E-4</v>
      </c>
      <c r="E115">
        <f>+(C115-C$7)/C$8</f>
        <v>1000.9963372669141</v>
      </c>
      <c r="F115">
        <f>ROUND(2*E115,0)/2</f>
        <v>1001</v>
      </c>
      <c r="G115">
        <f>+C115-(C$7+F115*C$8)</f>
        <v>-2.6458700012881309E-3</v>
      </c>
      <c r="J115">
        <f>G115</f>
        <v>-2.6458700012881309E-3</v>
      </c>
      <c r="O115">
        <f ca="1">+C$11+C$12*$F115</f>
        <v>1.3063151814880444E-3</v>
      </c>
      <c r="Q115" s="2">
        <f>+C115-15018.5</f>
        <v>38204.976999999999</v>
      </c>
      <c r="R115" t="s">
        <v>90</v>
      </c>
    </row>
    <row r="116" spans="1:18" x14ac:dyDescent="0.2">
      <c r="A116" s="16" t="s">
        <v>71</v>
      </c>
      <c r="B116" s="34" t="s">
        <v>64</v>
      </c>
      <c r="C116" s="35">
        <v>53267.542000000001</v>
      </c>
      <c r="D116" s="35">
        <v>5.0000000000000001E-3</v>
      </c>
      <c r="E116">
        <f>+(C116-C$7)/C$8</f>
        <v>1061.9964368411183</v>
      </c>
      <c r="F116">
        <f>ROUND(2*E116,0)/2</f>
        <v>1062</v>
      </c>
      <c r="G116">
        <f>+C116-(C$7+F116*C$8)</f>
        <v>-2.5739400007296354E-3</v>
      </c>
      <c r="K116">
        <f>G116</f>
        <v>-2.5739400007296354E-3</v>
      </c>
      <c r="O116">
        <f ca="1">+C$11+C$12*$F116</f>
        <v>1.2751259160569527E-3</v>
      </c>
      <c r="Q116" s="2">
        <f>+C116-15018.5</f>
        <v>38249.042000000001</v>
      </c>
      <c r="R116" t="s">
        <v>88</v>
      </c>
    </row>
    <row r="117" spans="1:18" x14ac:dyDescent="0.2">
      <c r="A117" s="16" t="s">
        <v>71</v>
      </c>
      <c r="B117" s="34" t="s">
        <v>64</v>
      </c>
      <c r="C117" s="35">
        <v>53267.542000000001</v>
      </c>
      <c r="D117" s="35">
        <v>5.0000000000000001E-3</v>
      </c>
      <c r="E117">
        <f>+(C117-C$7)/C$8</f>
        <v>1061.9964368411183</v>
      </c>
      <c r="F117">
        <f>ROUND(2*E117,0)/2</f>
        <v>1062</v>
      </c>
      <c r="G117">
        <f>+C117-(C$7+F117*C$8)</f>
        <v>-2.5739400007296354E-3</v>
      </c>
      <c r="K117">
        <f>G117</f>
        <v>-2.5739400007296354E-3</v>
      </c>
      <c r="O117">
        <f ca="1">+C$11+C$12*$F117</f>
        <v>1.2751259160569527E-3</v>
      </c>
      <c r="Q117" s="2">
        <f>+C117-15018.5</f>
        <v>38249.042000000001</v>
      </c>
      <c r="R117" t="s">
        <v>88</v>
      </c>
    </row>
    <row r="118" spans="1:18" x14ac:dyDescent="0.2">
      <c r="A118" s="15" t="s">
        <v>68</v>
      </c>
      <c r="B118" s="34" t="s">
        <v>61</v>
      </c>
      <c r="C118" s="35">
        <v>53360.377699999997</v>
      </c>
      <c r="D118" s="35">
        <v>1E-4</v>
      </c>
      <c r="E118">
        <f>+(C118-C$7)/C$8</f>
        <v>1190.5108347542102</v>
      </c>
      <c r="F118">
        <f>ROUND(2*E118,0)/2</f>
        <v>1190.5</v>
      </c>
      <c r="G118">
        <f>+C118-(C$7+F118*C$8)</f>
        <v>7.8267650023917668E-3</v>
      </c>
      <c r="J118">
        <f>G118</f>
        <v>7.8267650023917668E-3</v>
      </c>
      <c r="O118">
        <f ca="1">+C$11+C$12*$F118</f>
        <v>1.2094239388783417E-3</v>
      </c>
      <c r="Q118" s="2">
        <f>+C118-15018.5</f>
        <v>38341.877699999997</v>
      </c>
      <c r="R118" t="s">
        <v>90</v>
      </c>
    </row>
    <row r="119" spans="1:18" x14ac:dyDescent="0.2">
      <c r="A119" s="35" t="s">
        <v>77</v>
      </c>
      <c r="B119" s="34" t="s">
        <v>64</v>
      </c>
      <c r="C119" s="35">
        <v>53613.5625</v>
      </c>
      <c r="D119" s="35">
        <v>2.9999999999999997E-4</v>
      </c>
      <c r="E119">
        <f>+(C119-C$7)/C$8</f>
        <v>1540.9998398756061</v>
      </c>
      <c r="F119">
        <f>ROUND(2*E119,0)/2</f>
        <v>1541</v>
      </c>
      <c r="G119">
        <f>+C119-(C$7+F119*C$8)</f>
        <v>-1.1567000183276832E-4</v>
      </c>
      <c r="K119">
        <f>G119</f>
        <v>-1.1567000183276832E-4</v>
      </c>
      <c r="O119">
        <f ca="1">+C$11+C$12*$F119</f>
        <v>1.0302134875078888E-3</v>
      </c>
      <c r="Q119" s="2">
        <f>+C119-15018.5</f>
        <v>38595.0625</v>
      </c>
    </row>
    <row r="120" spans="1:18" x14ac:dyDescent="0.2">
      <c r="A120" s="16" t="s">
        <v>69</v>
      </c>
      <c r="B120" s="40"/>
      <c r="C120" s="35">
        <v>53657.626600000003</v>
      </c>
      <c r="D120" s="35">
        <v>4.0000000000000001E-3</v>
      </c>
      <c r="E120">
        <f>+(C120-C$7)/C$8</f>
        <v>1601.9986935610193</v>
      </c>
      <c r="F120">
        <f>ROUND(2*E120,0)/2</f>
        <v>1602</v>
      </c>
      <c r="G120">
        <f>+C120-(C$7+F120*C$8)</f>
        <v>-9.4373999309027568E-4</v>
      </c>
      <c r="J120">
        <f>G120</f>
        <v>-9.4373999309027568E-4</v>
      </c>
      <c r="O120">
        <f ca="1">+C$11+C$12*$F120</f>
        <v>9.9902422207679711E-4</v>
      </c>
      <c r="Q120" s="2">
        <f>+C120-15018.5</f>
        <v>38639.126600000003</v>
      </c>
      <c r="R120" t="s">
        <v>90</v>
      </c>
    </row>
    <row r="121" spans="1:18" x14ac:dyDescent="0.2">
      <c r="A121" s="35" t="s">
        <v>77</v>
      </c>
      <c r="B121" s="34" t="s">
        <v>64</v>
      </c>
      <c r="C121" s="35">
        <v>54368.444080000001</v>
      </c>
      <c r="D121" s="35">
        <v>2.9999999999999997E-4</v>
      </c>
      <c r="E121">
        <f>+(C121-C$7)/C$8</f>
        <v>2585.9981729456199</v>
      </c>
      <c r="F121">
        <f>ROUND(2*E121,0)/2</f>
        <v>2586</v>
      </c>
      <c r="G121">
        <f>+C121-(C$7+F121*C$8)</f>
        <v>-1.3198199958424084E-3</v>
      </c>
      <c r="K121">
        <f>G121</f>
        <v>-1.3198199958424084E-3</v>
      </c>
      <c r="O121">
        <f ca="1">+C$11+C$12*$F121</f>
        <v>4.9590557971295824E-4</v>
      </c>
      <c r="Q121" s="2">
        <f>+C121-15018.5</f>
        <v>39349.944080000001</v>
      </c>
    </row>
    <row r="122" spans="1:18" x14ac:dyDescent="0.2">
      <c r="A122" s="35" t="s">
        <v>77</v>
      </c>
      <c r="B122" s="34" t="s">
        <v>64</v>
      </c>
      <c r="C122" s="35">
        <v>54368.444179999999</v>
      </c>
      <c r="D122" s="35">
        <v>2.9999999999999997E-4</v>
      </c>
      <c r="E122">
        <f>+(C122-C$7)/C$8</f>
        <v>2585.9983113777043</v>
      </c>
      <c r="F122">
        <f>ROUND(2*E122,0)/2</f>
        <v>2586</v>
      </c>
      <c r="G122">
        <f>+C122-(C$7+F122*C$8)</f>
        <v>-1.2198199983686209E-3</v>
      </c>
      <c r="K122">
        <f>G122</f>
        <v>-1.2198199983686209E-3</v>
      </c>
      <c r="O122">
        <f ca="1">+C$11+C$12*$F122</f>
        <v>4.9590557971295824E-4</v>
      </c>
      <c r="Q122" s="2">
        <f>+C122-15018.5</f>
        <v>39349.944179999999</v>
      </c>
    </row>
    <row r="123" spans="1:18" x14ac:dyDescent="0.2">
      <c r="A123" s="17" t="s">
        <v>443</v>
      </c>
      <c r="B123" s="3" t="s">
        <v>61</v>
      </c>
      <c r="C123" s="14">
        <v>54382.548000000003</v>
      </c>
      <c r="D123" t="s">
        <v>96</v>
      </c>
      <c r="E123">
        <f>+(C123-C$7)/C$8</f>
        <v>2605.5225238905114</v>
      </c>
      <c r="F123">
        <f>ROUND(2*E123,0)/2</f>
        <v>2605.5</v>
      </c>
      <c r="G123">
        <f>+C123-(C$7+F123*C$8)</f>
        <v>1.6270715001155622E-2</v>
      </c>
      <c r="I123">
        <f>G123</f>
        <v>1.6270715001155622E-2</v>
      </c>
      <c r="O123">
        <f ca="1">+C$11+C$12*$F123</f>
        <v>4.859352407636749E-4</v>
      </c>
      <c r="Q123" s="2">
        <f>+C123-15018.5</f>
        <v>39364.048000000003</v>
      </c>
    </row>
    <row r="124" spans="1:18" x14ac:dyDescent="0.2">
      <c r="A124" s="17" t="s">
        <v>443</v>
      </c>
      <c r="B124" s="3" t="s">
        <v>61</v>
      </c>
      <c r="C124" s="14">
        <v>54390.483899999999</v>
      </c>
      <c r="D124" t="s">
        <v>96</v>
      </c>
      <c r="E124">
        <f>+(C124-C$7)/C$8</f>
        <v>2616.5083559615591</v>
      </c>
      <c r="F124">
        <f>ROUND(2*E124,0)/2</f>
        <v>2616.5</v>
      </c>
      <c r="G124">
        <f>+C124-(C$7+F124*C$8)</f>
        <v>6.0361450014170259E-3</v>
      </c>
      <c r="I124">
        <f>G124</f>
        <v>6.0361450014170259E-3</v>
      </c>
      <c r="O124">
        <f ca="1">+C$11+C$12*$F124</f>
        <v>4.8031094699741241E-4</v>
      </c>
      <c r="Q124" s="2">
        <f>+C124-15018.5</f>
        <v>39371.983899999999</v>
      </c>
    </row>
    <row r="125" spans="1:18" x14ac:dyDescent="0.2">
      <c r="A125" s="41" t="s">
        <v>78</v>
      </c>
      <c r="B125" s="42" t="s">
        <v>64</v>
      </c>
      <c r="C125" s="41">
        <v>54409.618699999999</v>
      </c>
      <c r="D125" s="41">
        <v>4.0000000000000002E-4</v>
      </c>
      <c r="E125">
        <f>+(C125-C$7)/C$8</f>
        <v>2642.9970591348801</v>
      </c>
      <c r="F125">
        <f>ROUND(2*E125,0)/2</f>
        <v>2643</v>
      </c>
      <c r="G125">
        <f>+C125-(C$7+F125*C$8)</f>
        <v>-2.1244099989417009E-3</v>
      </c>
      <c r="K125">
        <f>G125</f>
        <v>-2.1244099989417009E-3</v>
      </c>
      <c r="O125">
        <f ca="1">+C$11+C$12*$F125</f>
        <v>4.6676151201505297E-4</v>
      </c>
      <c r="Q125" s="2">
        <f>+C125-15018.5</f>
        <v>39391.118699999999</v>
      </c>
      <c r="R125" t="s">
        <v>88</v>
      </c>
    </row>
    <row r="126" spans="1:18" x14ac:dyDescent="0.2">
      <c r="A126" s="17" t="s">
        <v>455</v>
      </c>
      <c r="B126" s="3" t="s">
        <v>64</v>
      </c>
      <c r="C126" s="14">
        <v>54798.2575</v>
      </c>
      <c r="D126" t="s">
        <v>96</v>
      </c>
      <c r="E126">
        <f>+(C126-C$7)/C$8</f>
        <v>3180.9978647265739</v>
      </c>
      <c r="F126">
        <f>ROUND(2*E126,0)/2</f>
        <v>3181</v>
      </c>
      <c r="G126">
        <f>+C126-(C$7+F126*C$8)</f>
        <v>-1.5424699959112331E-3</v>
      </c>
      <c r="I126">
        <f>G126</f>
        <v>-1.5424699959112331E-3</v>
      </c>
      <c r="O126">
        <f ca="1">+C$11+C$12*$F126</f>
        <v>1.9168241690149064E-4</v>
      </c>
      <c r="Q126" s="2">
        <f>+C126-15018.5</f>
        <v>39779.7575</v>
      </c>
    </row>
    <row r="127" spans="1:18" x14ac:dyDescent="0.2">
      <c r="A127" s="17" t="s">
        <v>459</v>
      </c>
      <c r="B127" s="3" t="s">
        <v>64</v>
      </c>
      <c r="C127" s="14">
        <v>55039.531000000003</v>
      </c>
      <c r="D127" t="s">
        <v>96</v>
      </c>
      <c r="E127">
        <f>+(C127-C$7)/C$8</f>
        <v>3514.9978085508369</v>
      </c>
      <c r="F127">
        <f>ROUND(2*E127,0)/2</f>
        <v>3515</v>
      </c>
      <c r="G127">
        <f>+C127-(C$7+F127*C$8)</f>
        <v>-1.5830499978619628E-3</v>
      </c>
      <c r="I127">
        <f>G127</f>
        <v>-1.5830499978619628E-3</v>
      </c>
      <c r="O127">
        <f ca="1">+C$11+C$12*$F127</f>
        <v>2.0908406180431341E-5</v>
      </c>
      <c r="Q127" s="2">
        <f>+C127-15018.5</f>
        <v>40021.031000000003</v>
      </c>
    </row>
    <row r="128" spans="1:18" x14ac:dyDescent="0.2">
      <c r="A128" s="17" t="s">
        <v>465</v>
      </c>
      <c r="B128" s="3" t="s">
        <v>61</v>
      </c>
      <c r="C128" s="14">
        <v>55135.9735</v>
      </c>
      <c r="D128" t="s">
        <v>96</v>
      </c>
      <c r="E128">
        <f>+(C128-C$7)/C$8</f>
        <v>3648.505175013669</v>
      </c>
      <c r="F128">
        <f>ROUND(2*E128,0)/2</f>
        <v>3648.5</v>
      </c>
      <c r="G128">
        <f>+C128-(C$7+F128*C$8)</f>
        <v>3.7383050002972595E-3</v>
      </c>
      <c r="I128">
        <f>G128</f>
        <v>3.7383050002972595E-3</v>
      </c>
      <c r="O128">
        <f ca="1">+C$11+C$12*$F128</f>
        <v>-4.7350068164662539E-5</v>
      </c>
      <c r="Q128" s="2">
        <f>+C128-15018.5</f>
        <v>40117.4735</v>
      </c>
    </row>
    <row r="129" spans="1:18" x14ac:dyDescent="0.2">
      <c r="A129" s="17" t="s">
        <v>459</v>
      </c>
      <c r="B129" s="3" t="s">
        <v>64</v>
      </c>
      <c r="C129" s="14">
        <v>55141.386200000001</v>
      </c>
      <c r="D129" t="s">
        <v>96</v>
      </c>
      <c r="E129">
        <f>+(C129-C$7)/C$8</f>
        <v>3655.9980886404778</v>
      </c>
      <c r="F129">
        <f>ROUND(2*E129,0)/2</f>
        <v>3656</v>
      </c>
      <c r="G129">
        <f>+C129-(C$7+F129*C$8)</f>
        <v>-1.3807199939037673E-3</v>
      </c>
      <c r="I129">
        <f>G129</f>
        <v>-1.3807199939037673E-3</v>
      </c>
      <c r="O129">
        <f ca="1">+C$11+C$12*$F129</f>
        <v>-5.1184813914386968E-5</v>
      </c>
      <c r="Q129" s="2">
        <f>+C129-15018.5</f>
        <v>40122.886200000001</v>
      </c>
    </row>
    <row r="130" spans="1:18" x14ac:dyDescent="0.2">
      <c r="A130" s="47" t="s">
        <v>85</v>
      </c>
      <c r="B130" s="47"/>
      <c r="C130" s="46">
        <v>55380.492400000003</v>
      </c>
      <c r="D130" s="46">
        <v>1.6999999999999999E-3</v>
      </c>
      <c r="E130">
        <f>+(C130-C$7)/C$8</f>
        <v>3986.997793821663</v>
      </c>
      <c r="F130">
        <f>ROUND(2*E130,0)/2</f>
        <v>3987</v>
      </c>
      <c r="G130">
        <f>+C130-(C$7+F130*C$8)</f>
        <v>-1.5936899944790639E-3</v>
      </c>
      <c r="J130">
        <f>G130</f>
        <v>-1.5936899944790639E-3</v>
      </c>
      <c r="O130">
        <f ca="1">+C$11+C$12*$F130</f>
        <v>-2.2042492633555632E-4</v>
      </c>
      <c r="Q130" s="2">
        <f>+C130-15018.5</f>
        <v>40361.992400000003</v>
      </c>
      <c r="R130" t="s">
        <v>90</v>
      </c>
    </row>
    <row r="131" spans="1:18" x14ac:dyDescent="0.2">
      <c r="A131" s="47" t="s">
        <v>85</v>
      </c>
      <c r="B131" s="47"/>
      <c r="C131" s="46">
        <v>55398.552499999998</v>
      </c>
      <c r="D131" s="46">
        <v>1.2999999999999999E-3</v>
      </c>
      <c r="E131">
        <f>+(C131-C$7)/C$8</f>
        <v>4011.9987673453147</v>
      </c>
      <c r="F131">
        <f>ROUND(2*E131,0)/2</f>
        <v>4012</v>
      </c>
      <c r="G131">
        <f>+C131-(C$7+F131*C$8)</f>
        <v>-8.9044000196736306E-4</v>
      </c>
      <c r="J131">
        <f>G131</f>
        <v>-8.9044000196736306E-4</v>
      </c>
      <c r="O131">
        <f ca="1">+C$11+C$12*$F131</f>
        <v>-2.3320741216797079E-4</v>
      </c>
      <c r="Q131" s="2">
        <f>+C131-15018.5</f>
        <v>40380.052499999998</v>
      </c>
      <c r="R131" t="s">
        <v>90</v>
      </c>
    </row>
    <row r="132" spans="1:18" x14ac:dyDescent="0.2">
      <c r="A132" s="47" t="s">
        <v>85</v>
      </c>
      <c r="B132" s="47"/>
      <c r="C132" s="46">
        <v>55481.622000000003</v>
      </c>
      <c r="D132" s="46">
        <v>4.4999999999999997E-3</v>
      </c>
      <c r="E132">
        <f>+(C132-C$7)/C$8</f>
        <v>4126.9936106808282</v>
      </c>
      <c r="F132">
        <f>ROUND(2*E132,0)/2</f>
        <v>4127</v>
      </c>
      <c r="G132">
        <f>+C132-(C$7+F132*C$8)</f>
        <v>-4.6154899973771535E-3</v>
      </c>
      <c r="J132">
        <f>G132</f>
        <v>-4.6154899973771535E-3</v>
      </c>
      <c r="O132">
        <f ca="1">+C$11+C$12*$F132</f>
        <v>-2.9200684699707798E-4</v>
      </c>
      <c r="Q132" s="2">
        <f>+C132-15018.5</f>
        <v>40463.122000000003</v>
      </c>
      <c r="R132" t="s">
        <v>90</v>
      </c>
    </row>
    <row r="133" spans="1:18" x14ac:dyDescent="0.2">
      <c r="A133" s="17" t="s">
        <v>480</v>
      </c>
      <c r="B133" s="3" t="s">
        <v>64</v>
      </c>
      <c r="C133" s="14">
        <v>55815.362300000001</v>
      </c>
      <c r="D133" t="s">
        <v>96</v>
      </c>
      <c r="E133">
        <f>+(C133-C$7)/C$8</f>
        <v>4588.9972764455742</v>
      </c>
      <c r="F133">
        <f>ROUND(2*E133,0)/2</f>
        <v>4589</v>
      </c>
      <c r="G133">
        <f>+C133-(C$7+F133*C$8)</f>
        <v>-1.9674299983307719E-3</v>
      </c>
      <c r="I133">
        <f>G133</f>
        <v>-1.9674299983307719E-3</v>
      </c>
      <c r="O133">
        <f ca="1">+C$11+C$12*$F133</f>
        <v>-5.2822718518010002E-4</v>
      </c>
      <c r="Q133" s="2">
        <f>+C133-15018.5</f>
        <v>40796.862300000001</v>
      </c>
    </row>
    <row r="134" spans="1:18" x14ac:dyDescent="0.2">
      <c r="A134" s="17" t="s">
        <v>480</v>
      </c>
      <c r="B134" s="3" t="s">
        <v>61</v>
      </c>
      <c r="C134" s="14">
        <v>55839.570599999999</v>
      </c>
      <c r="D134" t="s">
        <v>96</v>
      </c>
      <c r="E134">
        <f>+(C134-C$7)/C$8</f>
        <v>4622.509331603228</v>
      </c>
      <c r="F134">
        <f>ROUND(2*E134,0)/2</f>
        <v>4622.5</v>
      </c>
      <c r="G134">
        <f>+C134-(C$7+F134*C$8)</f>
        <v>6.7409249968477525E-3</v>
      </c>
      <c r="I134">
        <f>G134</f>
        <v>6.7409249968477525E-3</v>
      </c>
      <c r="O134">
        <f ca="1">+C$11+C$12*$F134</f>
        <v>-5.4535571619553557E-4</v>
      </c>
      <c r="Q134" s="2">
        <f>+C134-15018.5</f>
        <v>40821.070599999999</v>
      </c>
    </row>
    <row r="135" spans="1:18" x14ac:dyDescent="0.2">
      <c r="A135" s="17" t="s">
        <v>480</v>
      </c>
      <c r="B135" s="3" t="s">
        <v>64</v>
      </c>
      <c r="C135" s="14">
        <v>55849.313300000002</v>
      </c>
      <c r="D135" t="s">
        <v>96</v>
      </c>
      <c r="E135">
        <f>+(C135-C$7)/C$8</f>
        <v>4635.996354640145</v>
      </c>
      <c r="F135">
        <f>ROUND(2*E135,0)/2</f>
        <v>4636</v>
      </c>
      <c r="G135">
        <f>+C135-(C$7+F135*C$8)</f>
        <v>-2.6333200003136881E-3</v>
      </c>
      <c r="I135">
        <f>G135</f>
        <v>-2.6333200003136881E-3</v>
      </c>
      <c r="O135">
        <f ca="1">+C$11+C$12*$F135</f>
        <v>-5.5225825854503946E-4</v>
      </c>
      <c r="Q135" s="2">
        <f>+C135-15018.5</f>
        <v>40830.813300000002</v>
      </c>
    </row>
    <row r="136" spans="1:18" x14ac:dyDescent="0.2">
      <c r="A136" s="17" t="s">
        <v>480</v>
      </c>
      <c r="B136" s="3" t="s">
        <v>61</v>
      </c>
      <c r="C136" s="14">
        <v>55873.521200000003</v>
      </c>
      <c r="D136" t="s">
        <v>96</v>
      </c>
      <c r="E136">
        <f>+(C136-C$7)/C$8</f>
        <v>4669.507856069451</v>
      </c>
      <c r="F136">
        <f>ROUND(2*E136,0)/2</f>
        <v>4669.5</v>
      </c>
      <c r="G136">
        <f>+C136-(C$7+F136*C$8)</f>
        <v>5.6750350049696863E-3</v>
      </c>
      <c r="I136">
        <f>G136</f>
        <v>5.6750350049696863E-3</v>
      </c>
      <c r="O136">
        <f ca="1">+C$11+C$12*$F136</f>
        <v>-5.6938678956047501E-4</v>
      </c>
      <c r="Q136" s="2">
        <f>+C136-15018.5</f>
        <v>40855.021200000003</v>
      </c>
    </row>
    <row r="137" spans="1:18" x14ac:dyDescent="0.2">
      <c r="A137" s="16" t="s">
        <v>83</v>
      </c>
      <c r="B137" s="34" t="s">
        <v>61</v>
      </c>
      <c r="C137" s="35">
        <v>56219.538999999997</v>
      </c>
      <c r="D137" s="35">
        <v>4.8999999999999998E-3</v>
      </c>
      <c r="E137">
        <f>+(C137-C$7)/C$8</f>
        <v>5148.5075214375565</v>
      </c>
      <c r="F137">
        <f>ROUND(2*E137,0)/2</f>
        <v>5148.5</v>
      </c>
      <c r="G137">
        <f>+C137-(C$7+F137*C$8)</f>
        <v>5.4333049993147142E-3</v>
      </c>
      <c r="J137">
        <f>G137</f>
        <v>5.4333049993147142E-3</v>
      </c>
      <c r="O137">
        <f ca="1">+C$11+C$12*$F137</f>
        <v>-8.1429921810953921E-4</v>
      </c>
      <c r="Q137" s="2">
        <f>+C137-15018.5</f>
        <v>41201.038999999997</v>
      </c>
      <c r="R137" t="s">
        <v>90</v>
      </c>
    </row>
    <row r="138" spans="1:18" x14ac:dyDescent="0.2">
      <c r="A138" s="16" t="s">
        <v>80</v>
      </c>
      <c r="B138" s="34" t="s">
        <v>64</v>
      </c>
      <c r="C138" s="35">
        <v>56238.673799999997</v>
      </c>
      <c r="D138" s="35">
        <v>2.0000000000000001E-4</v>
      </c>
      <c r="E138">
        <f>+(C138-C$7)/C$8</f>
        <v>5174.996224610878</v>
      </c>
      <c r="F138">
        <f>ROUND(2*E138,0)/2</f>
        <v>5175</v>
      </c>
      <c r="G138">
        <f>+C138-(C$7+F138*C$8)</f>
        <v>-2.7272500010440126E-3</v>
      </c>
      <c r="K138">
        <f>G138</f>
        <v>-2.7272500010440126E-3</v>
      </c>
      <c r="O138">
        <f ca="1">+C$11+C$12*$F138</f>
        <v>-8.2784865309189866E-4</v>
      </c>
      <c r="Q138" s="2">
        <f>+C138-15018.5</f>
        <v>41220.173799999997</v>
      </c>
      <c r="R138" t="s">
        <v>88</v>
      </c>
    </row>
    <row r="139" spans="1:18" x14ac:dyDescent="0.2">
      <c r="A139" s="17" t="s">
        <v>501</v>
      </c>
      <c r="B139" s="3" t="s">
        <v>64</v>
      </c>
      <c r="C139" s="14">
        <v>56248.064599999998</v>
      </c>
      <c r="D139" t="s">
        <v>96</v>
      </c>
      <c r="E139">
        <f>+(C139-C$7)/C$8</f>
        <v>5187.9961051301443</v>
      </c>
      <c r="F139">
        <f>ROUND(2*E139,0)/2</f>
        <v>5188</v>
      </c>
      <c r="G139">
        <f>+C139-(C$7+F139*C$8)</f>
        <v>-2.8135600005043671E-3</v>
      </c>
      <c r="I139">
        <f>G139</f>
        <v>-2.8135600005043671E-3</v>
      </c>
      <c r="O139">
        <f ca="1">+C$11+C$12*$F139</f>
        <v>-8.3449554572475422E-4</v>
      </c>
      <c r="Q139" s="2">
        <f>+C139-15018.5</f>
        <v>41229.564599999998</v>
      </c>
    </row>
    <row r="140" spans="1:18" x14ac:dyDescent="0.2">
      <c r="A140" s="43" t="s">
        <v>84</v>
      </c>
      <c r="B140" s="44" t="s">
        <v>64</v>
      </c>
      <c r="C140" s="32">
        <v>56541.348899999997</v>
      </c>
      <c r="D140" s="45">
        <v>1.1999999999999999E-3</v>
      </c>
      <c r="E140">
        <f>+(C140-C$7)/C$8</f>
        <v>5593.9956853763661</v>
      </c>
      <c r="F140">
        <f>ROUND(2*E140,0)/2</f>
        <v>5594</v>
      </c>
      <c r="G140">
        <f>+C140-(C$7+F140*C$8)</f>
        <v>-3.1167800043476745E-3</v>
      </c>
      <c r="J140">
        <f>G140</f>
        <v>-3.1167800043476745E-3</v>
      </c>
      <c r="O140">
        <f ca="1">+C$11+C$12*$F140</f>
        <v>-1.0420831156431674E-3</v>
      </c>
      <c r="Q140" s="2">
        <f>+C140-15018.5</f>
        <v>41522.848899999997</v>
      </c>
      <c r="R140" t="s">
        <v>90</v>
      </c>
    </row>
    <row r="141" spans="1:18" x14ac:dyDescent="0.2">
      <c r="A141" s="61" t="s">
        <v>506</v>
      </c>
      <c r="B141" s="62" t="s">
        <v>61</v>
      </c>
      <c r="C141" s="63">
        <v>57776.262240000069</v>
      </c>
      <c r="D141" s="63">
        <v>1.1000000000000001E-3</v>
      </c>
      <c r="E141">
        <f>+(C141-C$7)/C$8</f>
        <v>7303.5120068449551</v>
      </c>
      <c r="F141">
        <f>ROUND(2*E141,0)/2</f>
        <v>7303.5</v>
      </c>
      <c r="G141">
        <f>+C141-(C$7+F141*C$8)</f>
        <v>8.6734550714027137E-3</v>
      </c>
      <c r="K141">
        <f>G141</f>
        <v>8.6734550714027137E-3</v>
      </c>
      <c r="O141">
        <f ca="1">+C$11+C$12*$F141</f>
        <v>-1.916149496863678E-3</v>
      </c>
      <c r="Q141" s="2">
        <f>+C141-15018.5</f>
        <v>42757.762240000069</v>
      </c>
    </row>
    <row r="142" spans="1:18" x14ac:dyDescent="0.2">
      <c r="A142" s="66" t="s">
        <v>507</v>
      </c>
      <c r="B142" s="65" t="s">
        <v>64</v>
      </c>
      <c r="C142" s="64">
        <v>59578.938500000164</v>
      </c>
      <c r="E142">
        <f>+(C142-C$7)/C$8</f>
        <v>9798.9943933207032</v>
      </c>
      <c r="F142">
        <f>ROUND(2*E142,0)/2</f>
        <v>9799</v>
      </c>
      <c r="G142">
        <f>+C142-(C$7+F142*C$8)</f>
        <v>-4.0501298353774473E-3</v>
      </c>
      <c r="K142">
        <f>G142</f>
        <v>-4.0501298353774473E-3</v>
      </c>
      <c r="O142">
        <f ca="1">+C$11+C$12*$F142</f>
        <v>-3.192097232655304E-3</v>
      </c>
      <c r="Q142" s="2">
        <f>+C142-15018.5</f>
        <v>44560.438500000164</v>
      </c>
      <c r="R142" s="67" t="s">
        <v>88</v>
      </c>
    </row>
    <row r="143" spans="1:18" x14ac:dyDescent="0.2">
      <c r="A143" s="70" t="s">
        <v>508</v>
      </c>
      <c r="B143" s="69" t="s">
        <v>64</v>
      </c>
      <c r="C143" s="68">
        <v>60247.1368</v>
      </c>
      <c r="D143" s="68">
        <v>8.0000000000000007E-5</v>
      </c>
      <c r="E143">
        <f>+(C143-C$7)/C$8</f>
        <v>10723.995251945502</v>
      </c>
      <c r="F143">
        <f>ROUND(2*E143,0)/2</f>
        <v>10724</v>
      </c>
      <c r="G143">
        <f>+C143-(C$7+F143*C$8)</f>
        <v>-3.4298799946554936E-3</v>
      </c>
      <c r="K143">
        <f>G143</f>
        <v>-3.4298799946554936E-3</v>
      </c>
      <c r="O143">
        <f ca="1">+C$11+C$12*$F143</f>
        <v>-3.6650492084546447E-3</v>
      </c>
      <c r="Q143" s="2">
        <f>+C143-15018.5</f>
        <v>45228.6368</v>
      </c>
    </row>
    <row r="144" spans="1:18" x14ac:dyDescent="0.2">
      <c r="B144" s="3"/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  <row r="156" spans="2:2" x14ac:dyDescent="0.2">
      <c r="B156" s="3"/>
    </row>
    <row r="157" spans="2:2" x14ac:dyDescent="0.2">
      <c r="B157" s="3"/>
    </row>
    <row r="158" spans="2:2" x14ac:dyDescent="0.2">
      <c r="B158" s="3"/>
    </row>
    <row r="159" spans="2:2" x14ac:dyDescent="0.2">
      <c r="B159" s="3"/>
    </row>
    <row r="160" spans="2:2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  <row r="234" spans="2:2" x14ac:dyDescent="0.2">
      <c r="B234" s="3"/>
    </row>
    <row r="235" spans="2:2" x14ac:dyDescent="0.2">
      <c r="B235" s="3"/>
    </row>
    <row r="236" spans="2:2" x14ac:dyDescent="0.2">
      <c r="B236" s="3"/>
    </row>
    <row r="237" spans="2:2" x14ac:dyDescent="0.2">
      <c r="B237" s="3"/>
    </row>
    <row r="238" spans="2:2" x14ac:dyDescent="0.2">
      <c r="B238" s="3"/>
    </row>
    <row r="239" spans="2:2" x14ac:dyDescent="0.2">
      <c r="B239" s="3"/>
    </row>
  </sheetData>
  <protectedRanges>
    <protectedRange sqref="A140:D140" name="Range1"/>
  </protectedRanges>
  <sortState xmlns:xlrd2="http://schemas.microsoft.com/office/spreadsheetml/2017/richdata2" ref="A21:AC145">
    <sortCondition ref="C21:C145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75" workbookViewId="0">
      <selection activeCell="A81" sqref="A81:D125"/>
    </sheetView>
  </sheetViews>
  <sheetFormatPr defaultRowHeight="12.75" x14ac:dyDescent="0.2"/>
  <cols>
    <col min="1" max="1" width="19.7109375" style="14" customWidth="1"/>
    <col min="2" max="2" width="4.42578125" style="19" customWidth="1"/>
    <col min="3" max="3" width="12.7109375" style="14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4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48" t="s">
        <v>86</v>
      </c>
      <c r="I1" s="49" t="s">
        <v>87</v>
      </c>
      <c r="J1" s="50" t="s">
        <v>88</v>
      </c>
    </row>
    <row r="2" spans="1:16" x14ac:dyDescent="0.2">
      <c r="I2" s="51" t="s">
        <v>89</v>
      </c>
      <c r="J2" s="52" t="s">
        <v>90</v>
      </c>
    </row>
    <row r="3" spans="1:16" x14ac:dyDescent="0.2">
      <c r="A3" s="53" t="s">
        <v>91</v>
      </c>
      <c r="I3" s="51" t="s">
        <v>92</v>
      </c>
      <c r="J3" s="52" t="s">
        <v>93</v>
      </c>
    </row>
    <row r="4" spans="1:16" x14ac:dyDescent="0.2">
      <c r="I4" s="51" t="s">
        <v>94</v>
      </c>
      <c r="J4" s="52" t="s">
        <v>93</v>
      </c>
    </row>
    <row r="5" spans="1:16" ht="13.5" thickBot="1" x14ac:dyDescent="0.25">
      <c r="I5" s="54" t="s">
        <v>95</v>
      </c>
      <c r="J5" s="55" t="s">
        <v>96</v>
      </c>
    </row>
    <row r="10" spans="1:16" ht="13.5" thickBot="1" x14ac:dyDescent="0.25"/>
    <row r="11" spans="1:16" ht="12.75" customHeight="1" thickBot="1" x14ac:dyDescent="0.25">
      <c r="A11" s="14" t="str">
        <f t="shared" ref="A11:A42" si="0">P11</f>
        <v> BAC 18.209 </v>
      </c>
      <c r="B11" s="3" t="str">
        <f t="shared" ref="B11:B42" si="1">IF(H11=INT(H11),"I","II")</f>
        <v>I</v>
      </c>
      <c r="C11" s="14">
        <f t="shared" ref="C11:C42" si="2">1*G11</f>
        <v>39404.428899999999</v>
      </c>
      <c r="D11" s="19" t="str">
        <f t="shared" ref="D11:D42" si="3">VLOOKUP(F11,I$1:J$5,2,FALSE)</f>
        <v>vis</v>
      </c>
      <c r="E11" s="56">
        <f>VLOOKUP(C11,Active!C$21:E$972,3,FALSE)</f>
        <v>-18129.000488346875</v>
      </c>
      <c r="F11" s="3" t="s">
        <v>95</v>
      </c>
      <c r="G11" s="19" t="str">
        <f t="shared" ref="G11:G42" si="4">MID(I11,3,LEN(I11)-3)</f>
        <v>39404.4289</v>
      </c>
      <c r="H11" s="14">
        <f t="shared" ref="H11:H42" si="5">1*K11</f>
        <v>-18129</v>
      </c>
      <c r="I11" s="57" t="s">
        <v>179</v>
      </c>
      <c r="J11" s="58" t="s">
        <v>180</v>
      </c>
      <c r="K11" s="57">
        <v>-18129</v>
      </c>
      <c r="L11" s="57" t="s">
        <v>181</v>
      </c>
      <c r="M11" s="58" t="s">
        <v>182</v>
      </c>
      <c r="N11" s="58" t="s">
        <v>183</v>
      </c>
      <c r="O11" s="59" t="s">
        <v>184</v>
      </c>
      <c r="P11" s="59" t="s">
        <v>185</v>
      </c>
    </row>
    <row r="12" spans="1:16" ht="12.75" customHeight="1" thickBot="1" x14ac:dyDescent="0.25">
      <c r="A12" s="14" t="str">
        <f t="shared" si="0"/>
        <v> BBS 20 </v>
      </c>
      <c r="B12" s="3" t="str">
        <f t="shared" si="1"/>
        <v>I</v>
      </c>
      <c r="C12" s="14">
        <f t="shared" si="2"/>
        <v>42428.294999999998</v>
      </c>
      <c r="D12" s="19" t="str">
        <f t="shared" si="3"/>
        <v>vis</v>
      </c>
      <c r="E12" s="56">
        <f>VLOOKUP(C12,Active!C$21:E$972,3,FALSE)</f>
        <v>-13942.999507998516</v>
      </c>
      <c r="F12" s="3" t="s">
        <v>95</v>
      </c>
      <c r="G12" s="19" t="str">
        <f t="shared" si="4"/>
        <v>42428.295</v>
      </c>
      <c r="H12" s="14">
        <f t="shared" si="5"/>
        <v>-13943</v>
      </c>
      <c r="I12" s="57" t="s">
        <v>193</v>
      </c>
      <c r="J12" s="58" t="s">
        <v>194</v>
      </c>
      <c r="K12" s="57">
        <v>-13943</v>
      </c>
      <c r="L12" s="57" t="s">
        <v>195</v>
      </c>
      <c r="M12" s="58" t="s">
        <v>196</v>
      </c>
      <c r="N12" s="58"/>
      <c r="O12" s="59" t="s">
        <v>197</v>
      </c>
      <c r="P12" s="59" t="s">
        <v>198</v>
      </c>
    </row>
    <row r="13" spans="1:16" ht="12.75" customHeight="1" thickBot="1" x14ac:dyDescent="0.25">
      <c r="A13" s="14" t="str">
        <f t="shared" si="0"/>
        <v> BBS 25 </v>
      </c>
      <c r="B13" s="3" t="str">
        <f t="shared" si="1"/>
        <v>I</v>
      </c>
      <c r="C13" s="14">
        <f t="shared" si="2"/>
        <v>42748.300999999999</v>
      </c>
      <c r="D13" s="19" t="str">
        <f t="shared" si="3"/>
        <v>vis</v>
      </c>
      <c r="E13" s="56">
        <f>VLOOKUP(C13,Active!C$21:E$972,3,FALSE)</f>
        <v>-13500.008520495014</v>
      </c>
      <c r="F13" s="3" t="s">
        <v>95</v>
      </c>
      <c r="G13" s="19" t="str">
        <f t="shared" si="4"/>
        <v>42748.301</v>
      </c>
      <c r="H13" s="14">
        <f t="shared" si="5"/>
        <v>-13500</v>
      </c>
      <c r="I13" s="57" t="s">
        <v>204</v>
      </c>
      <c r="J13" s="58" t="s">
        <v>205</v>
      </c>
      <c r="K13" s="57">
        <v>-13500</v>
      </c>
      <c r="L13" s="57" t="s">
        <v>153</v>
      </c>
      <c r="M13" s="58" t="s">
        <v>196</v>
      </c>
      <c r="N13" s="58"/>
      <c r="O13" s="59" t="s">
        <v>197</v>
      </c>
      <c r="P13" s="59" t="s">
        <v>206</v>
      </c>
    </row>
    <row r="14" spans="1:16" ht="12.75" customHeight="1" thickBot="1" x14ac:dyDescent="0.25">
      <c r="A14" s="14" t="str">
        <f t="shared" si="0"/>
        <v> BBS 26 </v>
      </c>
      <c r="B14" s="3" t="str">
        <f t="shared" si="1"/>
        <v>I</v>
      </c>
      <c r="C14" s="14">
        <f t="shared" si="2"/>
        <v>42787.300999999999</v>
      </c>
      <c r="D14" s="19" t="str">
        <f t="shared" si="3"/>
        <v>vis</v>
      </c>
      <c r="E14" s="56">
        <f>VLOOKUP(C14,Active!C$21:E$972,3,FALSE)</f>
        <v>-13446.020006177669</v>
      </c>
      <c r="F14" s="3" t="s">
        <v>95</v>
      </c>
      <c r="G14" s="19" t="str">
        <f t="shared" si="4"/>
        <v>42787.301</v>
      </c>
      <c r="H14" s="14">
        <f t="shared" si="5"/>
        <v>-13446</v>
      </c>
      <c r="I14" s="57" t="s">
        <v>207</v>
      </c>
      <c r="J14" s="58" t="s">
        <v>208</v>
      </c>
      <c r="K14" s="57">
        <v>-13446</v>
      </c>
      <c r="L14" s="57" t="s">
        <v>122</v>
      </c>
      <c r="M14" s="58" t="s">
        <v>196</v>
      </c>
      <c r="N14" s="58"/>
      <c r="O14" s="59" t="s">
        <v>197</v>
      </c>
      <c r="P14" s="59" t="s">
        <v>209</v>
      </c>
    </row>
    <row r="15" spans="1:16" ht="12.75" customHeight="1" thickBot="1" x14ac:dyDescent="0.25">
      <c r="A15" s="14" t="str">
        <f t="shared" si="0"/>
        <v> BBS 35 </v>
      </c>
      <c r="B15" s="3" t="str">
        <f t="shared" si="1"/>
        <v>I</v>
      </c>
      <c r="C15" s="14">
        <f t="shared" si="2"/>
        <v>43458.391000000003</v>
      </c>
      <c r="D15" s="19" t="str">
        <f t="shared" si="3"/>
        <v>vis</v>
      </c>
      <c r="E15" s="56">
        <f>VLOOKUP(C15,Active!C$21:E$972,3,FALSE)</f>
        <v>-12517.016106864137</v>
      </c>
      <c r="F15" s="3" t="s">
        <v>95</v>
      </c>
      <c r="G15" s="19" t="str">
        <f t="shared" si="4"/>
        <v>43458.391</v>
      </c>
      <c r="H15" s="14">
        <f t="shared" si="5"/>
        <v>-12517</v>
      </c>
      <c r="I15" s="57" t="s">
        <v>210</v>
      </c>
      <c r="J15" s="58" t="s">
        <v>211</v>
      </c>
      <c r="K15" s="57">
        <v>-12517</v>
      </c>
      <c r="L15" s="57" t="s">
        <v>139</v>
      </c>
      <c r="M15" s="58" t="s">
        <v>196</v>
      </c>
      <c r="N15" s="58"/>
      <c r="O15" s="59" t="s">
        <v>212</v>
      </c>
      <c r="P15" s="59" t="s">
        <v>213</v>
      </c>
    </row>
    <row r="16" spans="1:16" ht="12.75" customHeight="1" thickBot="1" x14ac:dyDescent="0.25">
      <c r="A16" s="14" t="str">
        <f t="shared" si="0"/>
        <v> BBS 36 </v>
      </c>
      <c r="B16" s="3" t="str">
        <f t="shared" si="1"/>
        <v>I</v>
      </c>
      <c r="C16" s="14">
        <f t="shared" si="2"/>
        <v>43508.254999999997</v>
      </c>
      <c r="D16" s="19" t="str">
        <f t="shared" si="3"/>
        <v>vis</v>
      </c>
      <c r="E16" s="56">
        <f>VLOOKUP(C16,Active!C$21:E$972,3,FALSE)</f>
        <v>-12447.98833050722</v>
      </c>
      <c r="F16" s="3" t="s">
        <v>95</v>
      </c>
      <c r="G16" s="19" t="str">
        <f t="shared" si="4"/>
        <v>43508.255</v>
      </c>
      <c r="H16" s="14">
        <f t="shared" si="5"/>
        <v>-12448</v>
      </c>
      <c r="I16" s="57" t="s">
        <v>214</v>
      </c>
      <c r="J16" s="58" t="s">
        <v>215</v>
      </c>
      <c r="K16" s="57">
        <v>-12448</v>
      </c>
      <c r="L16" s="57" t="s">
        <v>216</v>
      </c>
      <c r="M16" s="58" t="s">
        <v>196</v>
      </c>
      <c r="N16" s="58"/>
      <c r="O16" s="59" t="s">
        <v>212</v>
      </c>
      <c r="P16" s="59" t="s">
        <v>217</v>
      </c>
    </row>
    <row r="17" spans="1:16" ht="12.75" customHeight="1" thickBot="1" x14ac:dyDescent="0.25">
      <c r="A17" s="14" t="str">
        <f t="shared" si="0"/>
        <v> BBS 39 </v>
      </c>
      <c r="B17" s="3" t="str">
        <f t="shared" si="1"/>
        <v>I</v>
      </c>
      <c r="C17" s="14">
        <f t="shared" si="2"/>
        <v>43765.413</v>
      </c>
      <c r="D17" s="19" t="str">
        <f t="shared" si="3"/>
        <v>vis</v>
      </c>
      <c r="E17" s="56">
        <f>VLOOKUP(C17,Active!C$21:E$972,3,FALSE)</f>
        <v>-12091.999141665678</v>
      </c>
      <c r="F17" s="3" t="s">
        <v>95</v>
      </c>
      <c r="G17" s="19" t="str">
        <f t="shared" si="4"/>
        <v>43765.413</v>
      </c>
      <c r="H17" s="14">
        <f t="shared" si="5"/>
        <v>-12092</v>
      </c>
      <c r="I17" s="57" t="s">
        <v>218</v>
      </c>
      <c r="J17" s="58" t="s">
        <v>219</v>
      </c>
      <c r="K17" s="57">
        <v>-12092</v>
      </c>
      <c r="L17" s="57" t="s">
        <v>220</v>
      </c>
      <c r="M17" s="58" t="s">
        <v>196</v>
      </c>
      <c r="N17" s="58"/>
      <c r="O17" s="59" t="s">
        <v>212</v>
      </c>
      <c r="P17" s="59" t="s">
        <v>221</v>
      </c>
    </row>
    <row r="18" spans="1:16" ht="12.75" customHeight="1" thickBot="1" x14ac:dyDescent="0.25">
      <c r="A18" s="14" t="str">
        <f t="shared" si="0"/>
        <v> BBS 39 </v>
      </c>
      <c r="B18" s="3" t="str">
        <f t="shared" si="1"/>
        <v>I</v>
      </c>
      <c r="C18" s="14">
        <f t="shared" si="2"/>
        <v>43791.398000000001</v>
      </c>
      <c r="D18" s="19" t="str">
        <f t="shared" si="3"/>
        <v>vis</v>
      </c>
      <c r="E18" s="56">
        <f>VLOOKUP(C18,Active!C$21:E$972,3,FALSE)</f>
        <v>-12056.027563600646</v>
      </c>
      <c r="F18" s="3" t="s">
        <v>95</v>
      </c>
      <c r="G18" s="19" t="str">
        <f t="shared" si="4"/>
        <v>43791.398</v>
      </c>
      <c r="H18" s="14">
        <f t="shared" si="5"/>
        <v>-12056</v>
      </c>
      <c r="I18" s="57" t="s">
        <v>222</v>
      </c>
      <c r="J18" s="58" t="s">
        <v>223</v>
      </c>
      <c r="K18" s="57">
        <v>-12056</v>
      </c>
      <c r="L18" s="57" t="s">
        <v>224</v>
      </c>
      <c r="M18" s="58" t="s">
        <v>196</v>
      </c>
      <c r="N18" s="58"/>
      <c r="O18" s="59" t="s">
        <v>197</v>
      </c>
      <c r="P18" s="59" t="s">
        <v>221</v>
      </c>
    </row>
    <row r="19" spans="1:16" ht="12.75" customHeight="1" thickBot="1" x14ac:dyDescent="0.25">
      <c r="A19" s="14" t="str">
        <f t="shared" si="0"/>
        <v> BBS 45 </v>
      </c>
      <c r="B19" s="3" t="str">
        <f t="shared" si="1"/>
        <v>I</v>
      </c>
      <c r="C19" s="14">
        <f t="shared" si="2"/>
        <v>44166.336000000003</v>
      </c>
      <c r="D19" s="19" t="str">
        <f t="shared" si="3"/>
        <v>vis</v>
      </c>
      <c r="E19" s="56">
        <f>VLOOKUP(C19,Active!C$21:E$972,3,FALSE)</f>
        <v>-11536.993061520721</v>
      </c>
      <c r="F19" s="3" t="s">
        <v>95</v>
      </c>
      <c r="G19" s="19" t="str">
        <f t="shared" si="4"/>
        <v>44166.336</v>
      </c>
      <c r="H19" s="14">
        <f t="shared" si="5"/>
        <v>-11537</v>
      </c>
      <c r="I19" s="57" t="s">
        <v>225</v>
      </c>
      <c r="J19" s="58" t="s">
        <v>226</v>
      </c>
      <c r="K19" s="57">
        <v>-11537</v>
      </c>
      <c r="L19" s="57" t="s">
        <v>161</v>
      </c>
      <c r="M19" s="58" t="s">
        <v>196</v>
      </c>
      <c r="N19" s="58"/>
      <c r="O19" s="59" t="s">
        <v>212</v>
      </c>
      <c r="P19" s="59" t="s">
        <v>227</v>
      </c>
    </row>
    <row r="20" spans="1:16" ht="12.75" customHeight="1" thickBot="1" x14ac:dyDescent="0.25">
      <c r="A20" s="14" t="str">
        <f t="shared" si="0"/>
        <v> BBS 50 </v>
      </c>
      <c r="B20" s="3" t="str">
        <f t="shared" si="1"/>
        <v>I</v>
      </c>
      <c r="C20" s="14">
        <f t="shared" si="2"/>
        <v>44486.334000000003</v>
      </c>
      <c r="D20" s="19" t="str">
        <f t="shared" si="3"/>
        <v>vis</v>
      </c>
      <c r="E20" s="56">
        <f>VLOOKUP(C20,Active!C$21:E$972,3,FALSE)</f>
        <v>-11094.013148584261</v>
      </c>
      <c r="F20" s="3" t="s">
        <v>95</v>
      </c>
      <c r="G20" s="19" t="str">
        <f t="shared" si="4"/>
        <v>44486.334</v>
      </c>
      <c r="H20" s="14">
        <f t="shared" si="5"/>
        <v>-11094</v>
      </c>
      <c r="I20" s="57" t="s">
        <v>228</v>
      </c>
      <c r="J20" s="58" t="s">
        <v>229</v>
      </c>
      <c r="K20" s="57">
        <v>-11094</v>
      </c>
      <c r="L20" s="57" t="s">
        <v>128</v>
      </c>
      <c r="M20" s="58" t="s">
        <v>196</v>
      </c>
      <c r="N20" s="58"/>
      <c r="O20" s="59" t="s">
        <v>197</v>
      </c>
      <c r="P20" s="59" t="s">
        <v>230</v>
      </c>
    </row>
    <row r="21" spans="1:16" ht="12.75" customHeight="1" thickBot="1" x14ac:dyDescent="0.25">
      <c r="A21" s="14" t="str">
        <f t="shared" si="0"/>
        <v> BBS 50 </v>
      </c>
      <c r="B21" s="3" t="str">
        <f t="shared" si="1"/>
        <v>I</v>
      </c>
      <c r="C21" s="14">
        <f t="shared" si="2"/>
        <v>44496.451000000001</v>
      </c>
      <c r="D21" s="19" t="str">
        <f t="shared" si="3"/>
        <v>vis</v>
      </c>
      <c r="E21" s="56">
        <f>VLOOKUP(C21,Active!C$21:E$972,3,FALSE)</f>
        <v>-11080.007974241993</v>
      </c>
      <c r="F21" s="3" t="s">
        <v>95</v>
      </c>
      <c r="G21" s="19" t="str">
        <f t="shared" si="4"/>
        <v>44496.451</v>
      </c>
      <c r="H21" s="14">
        <f t="shared" si="5"/>
        <v>-11080</v>
      </c>
      <c r="I21" s="57" t="s">
        <v>231</v>
      </c>
      <c r="J21" s="58" t="s">
        <v>232</v>
      </c>
      <c r="K21" s="57">
        <v>-11080</v>
      </c>
      <c r="L21" s="57" t="s">
        <v>153</v>
      </c>
      <c r="M21" s="58" t="s">
        <v>196</v>
      </c>
      <c r="N21" s="58"/>
      <c r="O21" s="59" t="s">
        <v>212</v>
      </c>
      <c r="P21" s="59" t="s">
        <v>230</v>
      </c>
    </row>
    <row r="22" spans="1:16" ht="12.75" customHeight="1" thickBot="1" x14ac:dyDescent="0.25">
      <c r="A22" s="14" t="str">
        <f t="shared" si="0"/>
        <v> BBS 51 </v>
      </c>
      <c r="B22" s="3" t="str">
        <f t="shared" si="1"/>
        <v>I</v>
      </c>
      <c r="C22" s="14">
        <f t="shared" si="2"/>
        <v>44512.356</v>
      </c>
      <c r="D22" s="19" t="str">
        <f t="shared" si="3"/>
        <v>vis</v>
      </c>
      <c r="E22" s="56">
        <f>VLOOKUP(C22,Active!C$21:E$972,3,FALSE)</f>
        <v>-11057.990350646676</v>
      </c>
      <c r="F22" s="3" t="s">
        <v>95</v>
      </c>
      <c r="G22" s="19" t="str">
        <f t="shared" si="4"/>
        <v>44512.356</v>
      </c>
      <c r="H22" s="14">
        <f t="shared" si="5"/>
        <v>-11058</v>
      </c>
      <c r="I22" s="57" t="s">
        <v>233</v>
      </c>
      <c r="J22" s="58" t="s">
        <v>234</v>
      </c>
      <c r="K22" s="57">
        <v>-11058</v>
      </c>
      <c r="L22" s="57" t="s">
        <v>235</v>
      </c>
      <c r="M22" s="58" t="s">
        <v>196</v>
      </c>
      <c r="N22" s="58"/>
      <c r="O22" s="59" t="s">
        <v>212</v>
      </c>
      <c r="P22" s="59" t="s">
        <v>236</v>
      </c>
    </row>
    <row r="23" spans="1:16" ht="12.75" customHeight="1" thickBot="1" x14ac:dyDescent="0.25">
      <c r="A23" s="14" t="str">
        <f t="shared" si="0"/>
        <v> BBS 90 </v>
      </c>
      <c r="B23" s="3" t="str">
        <f t="shared" si="1"/>
        <v>I</v>
      </c>
      <c r="C23" s="14">
        <f t="shared" si="2"/>
        <v>47439.42</v>
      </c>
      <c r="D23" s="19" t="str">
        <f t="shared" si="3"/>
        <v>vis</v>
      </c>
      <c r="E23" s="56">
        <f>VLOOKUP(C23,Active!C$21:E$972,3,FALSE)</f>
        <v>-7005.9945385495776</v>
      </c>
      <c r="F23" s="3" t="s">
        <v>95</v>
      </c>
      <c r="G23" s="19" t="str">
        <f t="shared" si="4"/>
        <v>47439.420</v>
      </c>
      <c r="H23" s="14">
        <f t="shared" si="5"/>
        <v>-7006</v>
      </c>
      <c r="I23" s="57" t="s">
        <v>237</v>
      </c>
      <c r="J23" s="58" t="s">
        <v>238</v>
      </c>
      <c r="K23" s="57">
        <v>-7006</v>
      </c>
      <c r="L23" s="57" t="s">
        <v>113</v>
      </c>
      <c r="M23" s="58" t="s">
        <v>196</v>
      </c>
      <c r="N23" s="58"/>
      <c r="O23" s="59" t="s">
        <v>212</v>
      </c>
      <c r="P23" s="59" t="s">
        <v>239</v>
      </c>
    </row>
    <row r="24" spans="1:16" ht="12.75" customHeight="1" thickBot="1" x14ac:dyDescent="0.25">
      <c r="A24" s="14" t="str">
        <f t="shared" si="0"/>
        <v> BBS 90 </v>
      </c>
      <c r="B24" s="3" t="str">
        <f t="shared" si="1"/>
        <v>I</v>
      </c>
      <c r="C24" s="14">
        <f t="shared" si="2"/>
        <v>47481.315999999999</v>
      </c>
      <c r="D24" s="19" t="str">
        <f t="shared" si="3"/>
        <v>vis</v>
      </c>
      <c r="E24" s="56">
        <f>VLOOKUP(C24,Active!C$21:E$972,3,FALSE)</f>
        <v>-6947.9970309639484</v>
      </c>
      <c r="F24" s="3" t="s">
        <v>95</v>
      </c>
      <c r="G24" s="19" t="str">
        <f t="shared" si="4"/>
        <v>47481.316</v>
      </c>
      <c r="H24" s="14">
        <f t="shared" si="5"/>
        <v>-6948</v>
      </c>
      <c r="I24" s="57" t="s">
        <v>240</v>
      </c>
      <c r="J24" s="58" t="s">
        <v>241</v>
      </c>
      <c r="K24" s="57">
        <v>-6948</v>
      </c>
      <c r="L24" s="57" t="s">
        <v>168</v>
      </c>
      <c r="M24" s="58" t="s">
        <v>196</v>
      </c>
      <c r="N24" s="58"/>
      <c r="O24" s="59" t="s">
        <v>212</v>
      </c>
      <c r="P24" s="59" t="s">
        <v>239</v>
      </c>
    </row>
    <row r="25" spans="1:16" ht="12.75" customHeight="1" thickBot="1" x14ac:dyDescent="0.25">
      <c r="A25" s="14" t="str">
        <f t="shared" si="0"/>
        <v> BBS 90 </v>
      </c>
      <c r="B25" s="3" t="str">
        <f t="shared" si="1"/>
        <v>I</v>
      </c>
      <c r="C25" s="14">
        <f t="shared" si="2"/>
        <v>47525.368999999999</v>
      </c>
      <c r="D25" s="19" t="str">
        <f t="shared" si="3"/>
        <v>vis</v>
      </c>
      <c r="E25" s="56">
        <f>VLOOKUP(C25,Active!C$21:E$972,3,FALSE)</f>
        <v>-6887.0135432403067</v>
      </c>
      <c r="F25" s="3" t="s">
        <v>95</v>
      </c>
      <c r="G25" s="19" t="str">
        <f t="shared" si="4"/>
        <v>47525.369</v>
      </c>
      <c r="H25" s="14">
        <f t="shared" si="5"/>
        <v>-6887</v>
      </c>
      <c r="I25" s="57" t="s">
        <v>242</v>
      </c>
      <c r="J25" s="58" t="s">
        <v>243</v>
      </c>
      <c r="K25" s="57">
        <v>-6887</v>
      </c>
      <c r="L25" s="57" t="s">
        <v>125</v>
      </c>
      <c r="M25" s="58" t="s">
        <v>196</v>
      </c>
      <c r="N25" s="58"/>
      <c r="O25" s="59" t="s">
        <v>212</v>
      </c>
      <c r="P25" s="59" t="s">
        <v>239</v>
      </c>
    </row>
    <row r="26" spans="1:16" ht="12.75" customHeight="1" thickBot="1" x14ac:dyDescent="0.25">
      <c r="A26" s="14" t="str">
        <f t="shared" si="0"/>
        <v> BBS 91 </v>
      </c>
      <c r="B26" s="3" t="str">
        <f t="shared" si="1"/>
        <v>I</v>
      </c>
      <c r="C26" s="14">
        <f t="shared" si="2"/>
        <v>47528.283000000003</v>
      </c>
      <c r="D26" s="19" t="str">
        <f t="shared" si="3"/>
        <v>vis</v>
      </c>
      <c r="E26" s="56">
        <f>VLOOKUP(C26,Active!C$21:E$972,3,FALSE)</f>
        <v>-6882.9796321961794</v>
      </c>
      <c r="F26" s="3" t="s">
        <v>95</v>
      </c>
      <c r="G26" s="19" t="str">
        <f t="shared" si="4"/>
        <v>47528.283</v>
      </c>
      <c r="H26" s="14">
        <f t="shared" si="5"/>
        <v>-6883</v>
      </c>
      <c r="I26" s="57" t="s">
        <v>244</v>
      </c>
      <c r="J26" s="58" t="s">
        <v>245</v>
      </c>
      <c r="K26" s="57">
        <v>-6883</v>
      </c>
      <c r="L26" s="57" t="s">
        <v>246</v>
      </c>
      <c r="M26" s="58" t="s">
        <v>196</v>
      </c>
      <c r="N26" s="58"/>
      <c r="O26" s="59" t="s">
        <v>212</v>
      </c>
      <c r="P26" s="59" t="s">
        <v>247</v>
      </c>
    </row>
    <row r="27" spans="1:16" ht="12.75" customHeight="1" thickBot="1" x14ac:dyDescent="0.25">
      <c r="A27" s="14" t="str">
        <f t="shared" si="0"/>
        <v> BBS 93 </v>
      </c>
      <c r="B27" s="3" t="str">
        <f t="shared" si="1"/>
        <v>I</v>
      </c>
      <c r="C27" s="14">
        <f t="shared" si="2"/>
        <v>47824.434999999998</v>
      </c>
      <c r="D27" s="19" t="str">
        <f t="shared" si="3"/>
        <v>vis</v>
      </c>
      <c r="E27" s="56">
        <f>VLOOKUP(C27,Active!C$21:E$972,3,FALSE)</f>
        <v>-6473.0102349625831</v>
      </c>
      <c r="F27" s="3" t="s">
        <v>95</v>
      </c>
      <c r="G27" s="19" t="str">
        <f t="shared" si="4"/>
        <v>47824.435</v>
      </c>
      <c r="H27" s="14">
        <f t="shared" si="5"/>
        <v>-6473</v>
      </c>
      <c r="I27" s="57" t="s">
        <v>250</v>
      </c>
      <c r="J27" s="58" t="s">
        <v>251</v>
      </c>
      <c r="K27" s="57">
        <v>-6473</v>
      </c>
      <c r="L27" s="57" t="s">
        <v>156</v>
      </c>
      <c r="M27" s="58" t="s">
        <v>196</v>
      </c>
      <c r="N27" s="58"/>
      <c r="O27" s="59" t="s">
        <v>212</v>
      </c>
      <c r="P27" s="59" t="s">
        <v>252</v>
      </c>
    </row>
    <row r="28" spans="1:16" ht="12.75" customHeight="1" thickBot="1" x14ac:dyDescent="0.25">
      <c r="A28" s="14" t="str">
        <f t="shared" si="0"/>
        <v> BBS 94 </v>
      </c>
      <c r="B28" s="3" t="str">
        <f t="shared" si="1"/>
        <v>I</v>
      </c>
      <c r="C28" s="14">
        <f t="shared" si="2"/>
        <v>47897.385999999999</v>
      </c>
      <c r="D28" s="19" t="str">
        <f t="shared" si="3"/>
        <v>vis</v>
      </c>
      <c r="E28" s="56">
        <f>VLOOKUP(C28,Active!C$21:E$972,3,FALSE)</f>
        <v>-6372.0226424506673</v>
      </c>
      <c r="F28" s="3" t="s">
        <v>95</v>
      </c>
      <c r="G28" s="19" t="str">
        <f t="shared" si="4"/>
        <v>47897.386</v>
      </c>
      <c r="H28" s="14">
        <f t="shared" si="5"/>
        <v>-6372</v>
      </c>
      <c r="I28" s="57" t="s">
        <v>253</v>
      </c>
      <c r="J28" s="58" t="s">
        <v>254</v>
      </c>
      <c r="K28" s="57">
        <v>-6372</v>
      </c>
      <c r="L28" s="57" t="s">
        <v>255</v>
      </c>
      <c r="M28" s="58" t="s">
        <v>196</v>
      </c>
      <c r="N28" s="58"/>
      <c r="O28" s="59" t="s">
        <v>212</v>
      </c>
      <c r="P28" s="59" t="s">
        <v>256</v>
      </c>
    </row>
    <row r="29" spans="1:16" ht="12.75" customHeight="1" thickBot="1" x14ac:dyDescent="0.25">
      <c r="A29" s="14" t="str">
        <f t="shared" si="0"/>
        <v> BBS 96 </v>
      </c>
      <c r="B29" s="3" t="str">
        <f t="shared" si="1"/>
        <v>I</v>
      </c>
      <c r="C29" s="14">
        <f t="shared" si="2"/>
        <v>48092.464</v>
      </c>
      <c r="D29" s="19" t="str">
        <f t="shared" si="3"/>
        <v>vis</v>
      </c>
      <c r="E29" s="56">
        <f>VLOOKUP(C29,Active!C$21:E$972,3,FALSE)</f>
        <v>-6101.9720938353021</v>
      </c>
      <c r="F29" s="3" t="s">
        <v>95</v>
      </c>
      <c r="G29" s="19" t="str">
        <f t="shared" si="4"/>
        <v>48092.464</v>
      </c>
      <c r="H29" s="14">
        <f t="shared" si="5"/>
        <v>-6102</v>
      </c>
      <c r="I29" s="57" t="s">
        <v>257</v>
      </c>
      <c r="J29" s="58" t="s">
        <v>258</v>
      </c>
      <c r="K29" s="57">
        <v>-6102</v>
      </c>
      <c r="L29" s="57" t="s">
        <v>259</v>
      </c>
      <c r="M29" s="58" t="s">
        <v>196</v>
      </c>
      <c r="N29" s="58"/>
      <c r="O29" s="59" t="s">
        <v>212</v>
      </c>
      <c r="P29" s="59" t="s">
        <v>260</v>
      </c>
    </row>
    <row r="30" spans="1:16" ht="12.75" customHeight="1" thickBot="1" x14ac:dyDescent="0.25">
      <c r="A30" s="14" t="str">
        <f t="shared" si="0"/>
        <v> BBS 96/100 </v>
      </c>
      <c r="B30" s="3" t="str">
        <f t="shared" si="1"/>
        <v>I</v>
      </c>
      <c r="C30" s="14">
        <f t="shared" si="2"/>
        <v>48126.408000000003</v>
      </c>
      <c r="D30" s="19" t="str">
        <f t="shared" si="3"/>
        <v>vis</v>
      </c>
      <c r="E30" s="56">
        <f>VLOOKUP(C30,Active!C$21:E$972,3,FALSE)</f>
        <v>-6054.9827058868887</v>
      </c>
      <c r="F30" s="3" t="s">
        <v>95</v>
      </c>
      <c r="G30" s="19" t="str">
        <f t="shared" si="4"/>
        <v>48126.408</v>
      </c>
      <c r="H30" s="14">
        <f t="shared" si="5"/>
        <v>-6055</v>
      </c>
      <c r="I30" s="57" t="s">
        <v>261</v>
      </c>
      <c r="J30" s="58" t="s">
        <v>262</v>
      </c>
      <c r="K30" s="57">
        <v>-6055</v>
      </c>
      <c r="L30" s="57" t="s">
        <v>263</v>
      </c>
      <c r="M30" s="58" t="s">
        <v>196</v>
      </c>
      <c r="N30" s="58"/>
      <c r="O30" s="59" t="s">
        <v>212</v>
      </c>
      <c r="P30" s="59" t="s">
        <v>264</v>
      </c>
    </row>
    <row r="31" spans="1:16" ht="12.75" customHeight="1" thickBot="1" x14ac:dyDescent="0.25">
      <c r="A31" s="14" t="str">
        <f t="shared" si="0"/>
        <v> BBS 96 </v>
      </c>
      <c r="B31" s="3" t="str">
        <f t="shared" si="1"/>
        <v>I</v>
      </c>
      <c r="C31" s="14">
        <f t="shared" si="2"/>
        <v>48178.434000000001</v>
      </c>
      <c r="D31" s="19" t="str">
        <f t="shared" si="3"/>
        <v>vis</v>
      </c>
      <c r="E31" s="56">
        <f>VLOOKUP(C31,Active!C$21:E$972,3,FALSE)</f>
        <v>-5982.962027787552</v>
      </c>
      <c r="F31" s="3" t="s">
        <v>95</v>
      </c>
      <c r="G31" s="19" t="str">
        <f t="shared" si="4"/>
        <v>48178.434</v>
      </c>
      <c r="H31" s="14">
        <f t="shared" si="5"/>
        <v>-5983</v>
      </c>
      <c r="I31" s="57" t="s">
        <v>265</v>
      </c>
      <c r="J31" s="58" t="s">
        <v>266</v>
      </c>
      <c r="K31" s="57">
        <v>-5983</v>
      </c>
      <c r="L31" s="57" t="s">
        <v>267</v>
      </c>
      <c r="M31" s="58" t="s">
        <v>196</v>
      </c>
      <c r="N31" s="58"/>
      <c r="O31" s="59" t="s">
        <v>212</v>
      </c>
      <c r="P31" s="59" t="s">
        <v>260</v>
      </c>
    </row>
    <row r="32" spans="1:16" ht="12.75" customHeight="1" thickBot="1" x14ac:dyDescent="0.25">
      <c r="A32" s="14" t="str">
        <f t="shared" si="0"/>
        <v> BBS 98 </v>
      </c>
      <c r="B32" s="3" t="str">
        <f t="shared" si="1"/>
        <v>I</v>
      </c>
      <c r="C32" s="14">
        <f t="shared" si="2"/>
        <v>48459.406999999999</v>
      </c>
      <c r="D32" s="19" t="str">
        <f t="shared" si="3"/>
        <v>vis</v>
      </c>
      <c r="E32" s="56">
        <f>VLOOKUP(C32,Active!C$21:E$972,3,FALSE)</f>
        <v>-5594.0052371904376</v>
      </c>
      <c r="F32" s="3" t="s">
        <v>95</v>
      </c>
      <c r="G32" s="19" t="str">
        <f t="shared" si="4"/>
        <v>48459.407</v>
      </c>
      <c r="H32" s="14">
        <f t="shared" si="5"/>
        <v>-5594</v>
      </c>
      <c r="I32" s="57" t="s">
        <v>268</v>
      </c>
      <c r="J32" s="58" t="s">
        <v>269</v>
      </c>
      <c r="K32" s="57">
        <v>-5594</v>
      </c>
      <c r="L32" s="57" t="s">
        <v>270</v>
      </c>
      <c r="M32" s="58" t="s">
        <v>196</v>
      </c>
      <c r="N32" s="58"/>
      <c r="O32" s="59" t="s">
        <v>212</v>
      </c>
      <c r="P32" s="59" t="s">
        <v>271</v>
      </c>
    </row>
    <row r="33" spans="1:16" ht="12.75" customHeight="1" thickBot="1" x14ac:dyDescent="0.25">
      <c r="A33" s="14" t="str">
        <f t="shared" si="0"/>
        <v> BBS 99 </v>
      </c>
      <c r="B33" s="3" t="str">
        <f t="shared" si="1"/>
        <v>I</v>
      </c>
      <c r="C33" s="14">
        <f t="shared" si="2"/>
        <v>48506.370999999999</v>
      </c>
      <c r="D33" s="19" t="str">
        <f t="shared" si="3"/>
        <v>vis</v>
      </c>
      <c r="E33" s="56">
        <f>VLOOKUP(C33,Active!C$21:E$972,3,FALSE)</f>
        <v>-5528.9919913853146</v>
      </c>
      <c r="F33" s="3" t="s">
        <v>95</v>
      </c>
      <c r="G33" s="19" t="str">
        <f t="shared" si="4"/>
        <v>48506.371</v>
      </c>
      <c r="H33" s="14">
        <f t="shared" si="5"/>
        <v>-5529</v>
      </c>
      <c r="I33" s="57" t="s">
        <v>272</v>
      </c>
      <c r="J33" s="58" t="s">
        <v>273</v>
      </c>
      <c r="K33" s="57">
        <v>-5529</v>
      </c>
      <c r="L33" s="57" t="s">
        <v>274</v>
      </c>
      <c r="M33" s="58" t="s">
        <v>196</v>
      </c>
      <c r="N33" s="58"/>
      <c r="O33" s="59" t="s">
        <v>212</v>
      </c>
      <c r="P33" s="59" t="s">
        <v>275</v>
      </c>
    </row>
    <row r="34" spans="1:16" ht="12.75" customHeight="1" thickBot="1" x14ac:dyDescent="0.25">
      <c r="A34" s="14" t="str">
        <f t="shared" si="0"/>
        <v> BBS 99 </v>
      </c>
      <c r="B34" s="3" t="str">
        <f t="shared" si="1"/>
        <v>I</v>
      </c>
      <c r="C34" s="14">
        <f t="shared" si="2"/>
        <v>48540.339</v>
      </c>
      <c r="D34" s="19" t="str">
        <f t="shared" si="3"/>
        <v>vis</v>
      </c>
      <c r="E34" s="56">
        <f>VLOOKUP(C34,Active!C$21:E$972,3,FALSE)</f>
        <v>-5481.969379735785</v>
      </c>
      <c r="F34" s="3" t="s">
        <v>95</v>
      </c>
      <c r="G34" s="19" t="str">
        <f t="shared" si="4"/>
        <v>48540.339</v>
      </c>
      <c r="H34" s="14">
        <f t="shared" si="5"/>
        <v>-5482</v>
      </c>
      <c r="I34" s="57" t="s">
        <v>276</v>
      </c>
      <c r="J34" s="58" t="s">
        <v>277</v>
      </c>
      <c r="K34" s="57">
        <v>-5482</v>
      </c>
      <c r="L34" s="57" t="s">
        <v>278</v>
      </c>
      <c r="M34" s="58" t="s">
        <v>196</v>
      </c>
      <c r="N34" s="58"/>
      <c r="O34" s="59" t="s">
        <v>212</v>
      </c>
      <c r="P34" s="59" t="s">
        <v>275</v>
      </c>
    </row>
    <row r="35" spans="1:16" ht="12.75" customHeight="1" thickBot="1" x14ac:dyDescent="0.25">
      <c r="A35" s="14" t="str">
        <f t="shared" si="0"/>
        <v> BBS 99 </v>
      </c>
      <c r="B35" s="3" t="str">
        <f t="shared" si="1"/>
        <v>I</v>
      </c>
      <c r="C35" s="14">
        <f t="shared" si="2"/>
        <v>48548.283000000003</v>
      </c>
      <c r="D35" s="19" t="str">
        <f t="shared" si="3"/>
        <v>vis</v>
      </c>
      <c r="E35" s="56">
        <f>VLOOKUP(C35,Active!C$21:E$972,3,FALSE)</f>
        <v>-5470.9723346656019</v>
      </c>
      <c r="F35" s="3" t="s">
        <v>95</v>
      </c>
      <c r="G35" s="19" t="str">
        <f t="shared" si="4"/>
        <v>48548.283</v>
      </c>
      <c r="H35" s="14">
        <f t="shared" si="5"/>
        <v>-5471</v>
      </c>
      <c r="I35" s="57" t="s">
        <v>279</v>
      </c>
      <c r="J35" s="58" t="s">
        <v>280</v>
      </c>
      <c r="K35" s="57">
        <v>-5471</v>
      </c>
      <c r="L35" s="57" t="s">
        <v>259</v>
      </c>
      <c r="M35" s="58" t="s">
        <v>196</v>
      </c>
      <c r="N35" s="58"/>
      <c r="O35" s="59" t="s">
        <v>212</v>
      </c>
      <c r="P35" s="59" t="s">
        <v>275</v>
      </c>
    </row>
    <row r="36" spans="1:16" ht="12.75" customHeight="1" thickBot="1" x14ac:dyDescent="0.25">
      <c r="A36" s="14" t="str">
        <f t="shared" si="0"/>
        <v> BBS 99 </v>
      </c>
      <c r="B36" s="3" t="str">
        <f t="shared" si="1"/>
        <v>I</v>
      </c>
      <c r="C36" s="14">
        <f t="shared" si="2"/>
        <v>48561.283000000003</v>
      </c>
      <c r="D36" s="19" t="str">
        <f t="shared" si="3"/>
        <v>vis</v>
      </c>
      <c r="E36" s="56">
        <f>VLOOKUP(C36,Active!C$21:E$972,3,FALSE)</f>
        <v>-5452.9761632264863</v>
      </c>
      <c r="F36" s="3" t="s">
        <v>95</v>
      </c>
      <c r="G36" s="19" t="str">
        <f t="shared" si="4"/>
        <v>48561.283</v>
      </c>
      <c r="H36" s="14">
        <f t="shared" si="5"/>
        <v>-5453</v>
      </c>
      <c r="I36" s="57" t="s">
        <v>281</v>
      </c>
      <c r="J36" s="58" t="s">
        <v>282</v>
      </c>
      <c r="K36" s="57">
        <v>-5453</v>
      </c>
      <c r="L36" s="57" t="s">
        <v>283</v>
      </c>
      <c r="M36" s="58" t="s">
        <v>196</v>
      </c>
      <c r="N36" s="58"/>
      <c r="O36" s="59" t="s">
        <v>212</v>
      </c>
      <c r="P36" s="59" t="s">
        <v>275</v>
      </c>
    </row>
    <row r="37" spans="1:16" ht="12.75" customHeight="1" thickBot="1" x14ac:dyDescent="0.25">
      <c r="A37" s="14" t="str">
        <f t="shared" si="0"/>
        <v> BBS 100 </v>
      </c>
      <c r="B37" s="3" t="str">
        <f t="shared" si="1"/>
        <v>I</v>
      </c>
      <c r="C37" s="14">
        <f t="shared" si="2"/>
        <v>48652.284</v>
      </c>
      <c r="D37" s="19" t="str">
        <f t="shared" si="3"/>
        <v>vis</v>
      </c>
      <c r="E37" s="56">
        <f>VLOOKUP(C37,Active!C$21:E$972,3,FALSE)</f>
        <v>-5327.0015788318051</v>
      </c>
      <c r="F37" s="3" t="s">
        <v>95</v>
      </c>
      <c r="G37" s="19" t="str">
        <f t="shared" si="4"/>
        <v>48652.284</v>
      </c>
      <c r="H37" s="14">
        <f t="shared" si="5"/>
        <v>-5327</v>
      </c>
      <c r="I37" s="57" t="s">
        <v>284</v>
      </c>
      <c r="J37" s="58" t="s">
        <v>285</v>
      </c>
      <c r="K37" s="57">
        <v>-5327</v>
      </c>
      <c r="L37" s="57" t="s">
        <v>286</v>
      </c>
      <c r="M37" s="58" t="s">
        <v>196</v>
      </c>
      <c r="N37" s="58"/>
      <c r="O37" s="59" t="s">
        <v>212</v>
      </c>
      <c r="P37" s="59" t="s">
        <v>287</v>
      </c>
    </row>
    <row r="38" spans="1:16" ht="12.75" customHeight="1" thickBot="1" x14ac:dyDescent="0.25">
      <c r="A38" s="14" t="str">
        <f t="shared" si="0"/>
        <v> BBS 102 </v>
      </c>
      <c r="B38" s="3" t="str">
        <f t="shared" si="1"/>
        <v>I</v>
      </c>
      <c r="C38" s="14">
        <f t="shared" si="2"/>
        <v>48860.345000000001</v>
      </c>
      <c r="D38" s="19" t="str">
        <f t="shared" si="3"/>
        <v>vis</v>
      </c>
      <c r="E38" s="56">
        <f>VLOOKUP(C38,Active!C$21:E$972,3,FALSE)</f>
        <v>-5038.9783922322831</v>
      </c>
      <c r="F38" s="3" t="s">
        <v>95</v>
      </c>
      <c r="G38" s="19" t="str">
        <f t="shared" si="4"/>
        <v>48860.345</v>
      </c>
      <c r="H38" s="14">
        <f t="shared" si="5"/>
        <v>-5039</v>
      </c>
      <c r="I38" s="57" t="s">
        <v>288</v>
      </c>
      <c r="J38" s="58" t="s">
        <v>289</v>
      </c>
      <c r="K38" s="57">
        <v>-5039</v>
      </c>
      <c r="L38" s="57" t="s">
        <v>290</v>
      </c>
      <c r="M38" s="58" t="s">
        <v>196</v>
      </c>
      <c r="N38" s="58"/>
      <c r="O38" s="59" t="s">
        <v>212</v>
      </c>
      <c r="P38" s="59" t="s">
        <v>291</v>
      </c>
    </row>
    <row r="39" spans="1:16" ht="12.75" customHeight="1" thickBot="1" x14ac:dyDescent="0.25">
      <c r="A39" s="14" t="str">
        <f t="shared" si="0"/>
        <v> BBS 102 </v>
      </c>
      <c r="B39" s="3" t="str">
        <f t="shared" si="1"/>
        <v>I</v>
      </c>
      <c r="C39" s="14">
        <f t="shared" si="2"/>
        <v>48891.41</v>
      </c>
      <c r="D39" s="19" t="str">
        <f t="shared" si="3"/>
        <v>vis</v>
      </c>
      <c r="E39" s="56">
        <f>VLOOKUP(C39,Active!C$21:E$972,3,FALSE)</f>
        <v>-4995.9744640971949</v>
      </c>
      <c r="F39" s="3" t="s">
        <v>95</v>
      </c>
      <c r="G39" s="19" t="str">
        <f t="shared" si="4"/>
        <v>48891.410</v>
      </c>
      <c r="H39" s="14">
        <f t="shared" si="5"/>
        <v>-4996</v>
      </c>
      <c r="I39" s="57" t="s">
        <v>292</v>
      </c>
      <c r="J39" s="58" t="s">
        <v>293</v>
      </c>
      <c r="K39" s="57">
        <v>-4996</v>
      </c>
      <c r="L39" s="57" t="s">
        <v>294</v>
      </c>
      <c r="M39" s="58" t="s">
        <v>196</v>
      </c>
      <c r="N39" s="58"/>
      <c r="O39" s="59" t="s">
        <v>212</v>
      </c>
      <c r="P39" s="59" t="s">
        <v>291</v>
      </c>
    </row>
    <row r="40" spans="1:16" ht="12.75" customHeight="1" thickBot="1" x14ac:dyDescent="0.25">
      <c r="A40" s="14" t="str">
        <f t="shared" si="0"/>
        <v> BBS 103 </v>
      </c>
      <c r="B40" s="3" t="str">
        <f t="shared" si="1"/>
        <v>I</v>
      </c>
      <c r="C40" s="14">
        <f t="shared" si="2"/>
        <v>49003.360000000001</v>
      </c>
      <c r="D40" s="19" t="str">
        <f t="shared" si="3"/>
        <v>vis</v>
      </c>
      <c r="E40" s="56">
        <f>VLOOKUP(C40,Active!C$21:E$972,3,FALSE)</f>
        <v>-4840.9997415888183</v>
      </c>
      <c r="F40" s="3" t="s">
        <v>95</v>
      </c>
      <c r="G40" s="19" t="str">
        <f t="shared" si="4"/>
        <v>49003.360</v>
      </c>
      <c r="H40" s="14">
        <f t="shared" si="5"/>
        <v>-4841</v>
      </c>
      <c r="I40" s="57" t="s">
        <v>295</v>
      </c>
      <c r="J40" s="58" t="s">
        <v>296</v>
      </c>
      <c r="K40" s="57">
        <v>-4841</v>
      </c>
      <c r="L40" s="57" t="s">
        <v>195</v>
      </c>
      <c r="M40" s="58" t="s">
        <v>196</v>
      </c>
      <c r="N40" s="58"/>
      <c r="O40" s="59" t="s">
        <v>212</v>
      </c>
      <c r="P40" s="59" t="s">
        <v>297</v>
      </c>
    </row>
    <row r="41" spans="1:16" ht="12.75" customHeight="1" thickBot="1" x14ac:dyDescent="0.25">
      <c r="A41" s="14" t="str">
        <f t="shared" si="0"/>
        <v> BBS 103 </v>
      </c>
      <c r="B41" s="3" t="str">
        <f t="shared" si="1"/>
        <v>I</v>
      </c>
      <c r="C41" s="14">
        <f t="shared" si="2"/>
        <v>49024.286</v>
      </c>
      <c r="D41" s="19" t="str">
        <f t="shared" si="3"/>
        <v>vis</v>
      </c>
      <c r="E41" s="56">
        <f>VLOOKUP(C41,Active!C$21:E$972,3,FALSE)</f>
        <v>-4812.0314428553629</v>
      </c>
      <c r="F41" s="3" t="s">
        <v>95</v>
      </c>
      <c r="G41" s="19" t="str">
        <f t="shared" si="4"/>
        <v>49024.286</v>
      </c>
      <c r="H41" s="14">
        <f t="shared" si="5"/>
        <v>-4812</v>
      </c>
      <c r="I41" s="57" t="s">
        <v>298</v>
      </c>
      <c r="J41" s="58" t="s">
        <v>299</v>
      </c>
      <c r="K41" s="57">
        <v>-4812</v>
      </c>
      <c r="L41" s="57" t="s">
        <v>145</v>
      </c>
      <c r="M41" s="58" t="s">
        <v>196</v>
      </c>
      <c r="N41" s="58"/>
      <c r="O41" s="59" t="s">
        <v>212</v>
      </c>
      <c r="P41" s="59" t="s">
        <v>297</v>
      </c>
    </row>
    <row r="42" spans="1:16" ht="12.75" customHeight="1" thickBot="1" x14ac:dyDescent="0.25">
      <c r="A42" s="14" t="str">
        <f t="shared" si="0"/>
        <v> BBS 105 </v>
      </c>
      <c r="B42" s="3" t="str">
        <f t="shared" si="1"/>
        <v>I</v>
      </c>
      <c r="C42" s="14">
        <f t="shared" si="2"/>
        <v>49211.415000000001</v>
      </c>
      <c r="D42" s="19" t="str">
        <f t="shared" si="3"/>
        <v>vis</v>
      </c>
      <c r="E42" s="56">
        <f>VLOOKUP(C42,Active!C$21:E$972,3,FALSE)</f>
        <v>-4552.9848609145783</v>
      </c>
      <c r="F42" s="3" t="s">
        <v>95</v>
      </c>
      <c r="G42" s="19" t="str">
        <f t="shared" si="4"/>
        <v>49211.415</v>
      </c>
      <c r="H42" s="14">
        <f t="shared" si="5"/>
        <v>-4553</v>
      </c>
      <c r="I42" s="57" t="s">
        <v>300</v>
      </c>
      <c r="J42" s="58" t="s">
        <v>301</v>
      </c>
      <c r="K42" s="57">
        <v>-4553</v>
      </c>
      <c r="L42" s="57" t="s">
        <v>302</v>
      </c>
      <c r="M42" s="58" t="s">
        <v>196</v>
      </c>
      <c r="N42" s="58"/>
      <c r="O42" s="59" t="s">
        <v>212</v>
      </c>
      <c r="P42" s="59" t="s">
        <v>303</v>
      </c>
    </row>
    <row r="43" spans="1:16" ht="12.75" customHeight="1" thickBot="1" x14ac:dyDescent="0.25">
      <c r="A43" s="14" t="str">
        <f t="shared" ref="A43:A74" si="6">P43</f>
        <v> BBS 105 </v>
      </c>
      <c r="B43" s="3" t="str">
        <f t="shared" ref="B43:B74" si="7">IF(H43=INT(H43),"I","II")</f>
        <v>I</v>
      </c>
      <c r="C43" s="14">
        <f t="shared" ref="C43:C74" si="8">1*G43</f>
        <v>49219.351999999999</v>
      </c>
      <c r="D43" s="19" t="str">
        <f t="shared" ref="D43:D74" si="9">VLOOKUP(F43,I$1:J$5,2,FALSE)</f>
        <v>vis</v>
      </c>
      <c r="E43" s="56">
        <f>VLOOKUP(C43,Active!C$21:E$972,3,FALSE)</f>
        <v>-4541.9975060905608</v>
      </c>
      <c r="F43" s="3" t="s">
        <v>95</v>
      </c>
      <c r="G43" s="19" t="str">
        <f t="shared" ref="G43:G74" si="10">MID(I43,3,LEN(I43)-3)</f>
        <v>49219.352</v>
      </c>
      <c r="H43" s="14">
        <f t="shared" ref="H43:H74" si="11">1*K43</f>
        <v>-4542</v>
      </c>
      <c r="I43" s="57" t="s">
        <v>304</v>
      </c>
      <c r="J43" s="58" t="s">
        <v>305</v>
      </c>
      <c r="K43" s="57">
        <v>-4542</v>
      </c>
      <c r="L43" s="57" t="s">
        <v>168</v>
      </c>
      <c r="M43" s="58" t="s">
        <v>196</v>
      </c>
      <c r="N43" s="58"/>
      <c r="O43" s="59" t="s">
        <v>212</v>
      </c>
      <c r="P43" s="59" t="s">
        <v>303</v>
      </c>
    </row>
    <row r="44" spans="1:16" ht="12.75" customHeight="1" thickBot="1" x14ac:dyDescent="0.25">
      <c r="A44" s="14" t="str">
        <f t="shared" si="6"/>
        <v> BBS 105 </v>
      </c>
      <c r="B44" s="3" t="str">
        <f t="shared" si="7"/>
        <v>I</v>
      </c>
      <c r="C44" s="14">
        <f t="shared" si="8"/>
        <v>49232.364000000001</v>
      </c>
      <c r="D44" s="19" t="str">
        <f t="shared" si="9"/>
        <v>vis</v>
      </c>
      <c r="E44" s="56">
        <f>VLOOKUP(C44,Active!C$21:E$972,3,FALSE)</f>
        <v>-4523.984722800883</v>
      </c>
      <c r="F44" s="3" t="s">
        <v>95</v>
      </c>
      <c r="G44" s="19" t="str">
        <f t="shared" si="10"/>
        <v>49232.364</v>
      </c>
      <c r="H44" s="14">
        <f t="shared" si="11"/>
        <v>-4524</v>
      </c>
      <c r="I44" s="57" t="s">
        <v>306</v>
      </c>
      <c r="J44" s="58" t="s">
        <v>307</v>
      </c>
      <c r="K44" s="57">
        <v>-4524</v>
      </c>
      <c r="L44" s="57" t="s">
        <v>302</v>
      </c>
      <c r="M44" s="58" t="s">
        <v>196</v>
      </c>
      <c r="N44" s="58"/>
      <c r="O44" s="59" t="s">
        <v>212</v>
      </c>
      <c r="P44" s="59" t="s">
        <v>303</v>
      </c>
    </row>
    <row r="45" spans="1:16" ht="12.75" customHeight="1" thickBot="1" x14ac:dyDescent="0.25">
      <c r="A45" s="14" t="str">
        <f t="shared" si="6"/>
        <v> BBS 105 </v>
      </c>
      <c r="B45" s="3" t="str">
        <f t="shared" si="7"/>
        <v>I</v>
      </c>
      <c r="C45" s="14">
        <f t="shared" si="8"/>
        <v>49331.315999999999</v>
      </c>
      <c r="D45" s="19" t="str">
        <f t="shared" si="9"/>
        <v>vis</v>
      </c>
      <c r="E45" s="56">
        <f>VLOOKUP(C45,Active!C$21:E$972,3,FALSE)</f>
        <v>-4387.0034030898614</v>
      </c>
      <c r="F45" s="3" t="s">
        <v>95</v>
      </c>
      <c r="G45" s="19" t="str">
        <f t="shared" si="10"/>
        <v>49331.316</v>
      </c>
      <c r="H45" s="14">
        <f t="shared" si="11"/>
        <v>-4387</v>
      </c>
      <c r="I45" s="57" t="s">
        <v>308</v>
      </c>
      <c r="J45" s="58" t="s">
        <v>309</v>
      </c>
      <c r="K45" s="57">
        <v>-4387</v>
      </c>
      <c r="L45" s="57" t="s">
        <v>310</v>
      </c>
      <c r="M45" s="58" t="s">
        <v>196</v>
      </c>
      <c r="N45" s="58"/>
      <c r="O45" s="59" t="s">
        <v>212</v>
      </c>
      <c r="P45" s="59" t="s">
        <v>303</v>
      </c>
    </row>
    <row r="46" spans="1:16" ht="12.75" customHeight="1" thickBot="1" x14ac:dyDescent="0.25">
      <c r="A46" s="14" t="str">
        <f t="shared" si="6"/>
        <v> BBS 107 </v>
      </c>
      <c r="B46" s="3" t="str">
        <f t="shared" si="7"/>
        <v>I</v>
      </c>
      <c r="C46" s="14">
        <f t="shared" si="8"/>
        <v>49544.415000000001</v>
      </c>
      <c r="D46" s="19" t="str">
        <f t="shared" si="9"/>
        <v>vis</v>
      </c>
      <c r="E46" s="56">
        <f>VLOOKUP(C46,Active!C$21:E$972,3,FALSE)</f>
        <v>-4092.0060078972424</v>
      </c>
      <c r="F46" s="3" t="s">
        <v>95</v>
      </c>
      <c r="G46" s="19" t="str">
        <f t="shared" si="10"/>
        <v>49544.415</v>
      </c>
      <c r="H46" s="14">
        <f t="shared" si="11"/>
        <v>-4092</v>
      </c>
      <c r="I46" s="57" t="s">
        <v>311</v>
      </c>
      <c r="J46" s="58" t="s">
        <v>312</v>
      </c>
      <c r="K46" s="57">
        <v>-4092</v>
      </c>
      <c r="L46" s="57" t="s">
        <v>270</v>
      </c>
      <c r="M46" s="58" t="s">
        <v>196</v>
      </c>
      <c r="N46" s="58"/>
      <c r="O46" s="59" t="s">
        <v>212</v>
      </c>
      <c r="P46" s="59" t="s">
        <v>313</v>
      </c>
    </row>
    <row r="47" spans="1:16" ht="12.75" customHeight="1" thickBot="1" x14ac:dyDescent="0.25">
      <c r="A47" s="14" t="str">
        <f t="shared" si="6"/>
        <v>BAVM 80 </v>
      </c>
      <c r="B47" s="3" t="str">
        <f t="shared" si="7"/>
        <v>I</v>
      </c>
      <c r="C47" s="14">
        <f t="shared" si="8"/>
        <v>49567.535799999998</v>
      </c>
      <c r="D47" s="19" t="str">
        <f t="shared" si="9"/>
        <v>PE</v>
      </c>
      <c r="E47" s="56">
        <f>VLOOKUP(C47,Active!C$21:E$972,3,FALSE)</f>
        <v>-4059.9994016965161</v>
      </c>
      <c r="F47" s="3" t="str">
        <f>LEFT(M47,1)</f>
        <v>E</v>
      </c>
      <c r="G47" s="19" t="str">
        <f t="shared" si="10"/>
        <v>49567.5358</v>
      </c>
      <c r="H47" s="14">
        <f t="shared" si="11"/>
        <v>-4060</v>
      </c>
      <c r="I47" s="57" t="s">
        <v>314</v>
      </c>
      <c r="J47" s="58" t="s">
        <v>315</v>
      </c>
      <c r="K47" s="57">
        <v>-4060</v>
      </c>
      <c r="L47" s="57" t="s">
        <v>316</v>
      </c>
      <c r="M47" s="58" t="s">
        <v>182</v>
      </c>
      <c r="N47" s="58" t="s">
        <v>317</v>
      </c>
      <c r="O47" s="59" t="s">
        <v>318</v>
      </c>
      <c r="P47" s="60" t="s">
        <v>319</v>
      </c>
    </row>
    <row r="48" spans="1:16" ht="12.75" customHeight="1" thickBot="1" x14ac:dyDescent="0.25">
      <c r="A48" s="14" t="str">
        <f t="shared" si="6"/>
        <v> BBS 110 </v>
      </c>
      <c r="B48" s="3" t="str">
        <f t="shared" si="7"/>
        <v>I</v>
      </c>
      <c r="C48" s="14">
        <f t="shared" si="8"/>
        <v>49929.440000000002</v>
      </c>
      <c r="D48" s="19" t="str">
        <f t="shared" si="9"/>
        <v>vis</v>
      </c>
      <c r="E48" s="56">
        <f>VLOOKUP(C48,Active!C$21:E$972,3,FALSE)</f>
        <v>-3559.0078611014455</v>
      </c>
      <c r="F48" s="3" t="str">
        <f>LEFT(M48,1)</f>
        <v>V</v>
      </c>
      <c r="G48" s="19" t="str">
        <f t="shared" si="10"/>
        <v>49929.440</v>
      </c>
      <c r="H48" s="14">
        <f t="shared" si="11"/>
        <v>-3559</v>
      </c>
      <c r="I48" s="57" t="s">
        <v>320</v>
      </c>
      <c r="J48" s="58" t="s">
        <v>321</v>
      </c>
      <c r="K48" s="57">
        <v>-3559</v>
      </c>
      <c r="L48" s="57" t="s">
        <v>153</v>
      </c>
      <c r="M48" s="58" t="s">
        <v>196</v>
      </c>
      <c r="N48" s="58"/>
      <c r="O48" s="59" t="s">
        <v>212</v>
      </c>
      <c r="P48" s="59" t="s">
        <v>322</v>
      </c>
    </row>
    <row r="49" spans="1:16" ht="12.75" customHeight="1" thickBot="1" x14ac:dyDescent="0.25">
      <c r="A49" s="14" t="str">
        <f t="shared" si="6"/>
        <v> JAAVSO 39;177 </v>
      </c>
      <c r="B49" s="3" t="str">
        <f t="shared" si="7"/>
        <v>I</v>
      </c>
      <c r="C49" s="14">
        <f t="shared" si="8"/>
        <v>50005.292999999998</v>
      </c>
      <c r="D49" s="19" t="str">
        <f t="shared" si="9"/>
        <v>CCD</v>
      </c>
      <c r="E49" s="56">
        <f>VLOOKUP(C49,Active!C$21:E$972,3,FALSE)</f>
        <v>-3454.0029693959746</v>
      </c>
      <c r="F49" s="3" t="str">
        <f>LEFT(M49,1)</f>
        <v>C</v>
      </c>
      <c r="G49" s="19" t="str">
        <f t="shared" si="10"/>
        <v>50005.293</v>
      </c>
      <c r="H49" s="14">
        <f t="shared" si="11"/>
        <v>-3454</v>
      </c>
      <c r="I49" s="57" t="s">
        <v>323</v>
      </c>
      <c r="J49" s="58" t="s">
        <v>324</v>
      </c>
      <c r="K49" s="57">
        <v>-3454</v>
      </c>
      <c r="L49" s="57" t="s">
        <v>310</v>
      </c>
      <c r="M49" s="58" t="s">
        <v>325</v>
      </c>
      <c r="N49" s="58" t="s">
        <v>317</v>
      </c>
      <c r="O49" s="59" t="s">
        <v>326</v>
      </c>
      <c r="P49" s="59" t="s">
        <v>327</v>
      </c>
    </row>
    <row r="50" spans="1:16" ht="12.75" customHeight="1" thickBot="1" x14ac:dyDescent="0.25">
      <c r="A50" s="14" t="str">
        <f t="shared" si="6"/>
        <v> BBS 110 </v>
      </c>
      <c r="B50" s="3" t="str">
        <f t="shared" si="7"/>
        <v>I</v>
      </c>
      <c r="C50" s="14">
        <f t="shared" si="8"/>
        <v>50010.35</v>
      </c>
      <c r="D50" s="19" t="str">
        <f t="shared" si="9"/>
        <v>vis</v>
      </c>
      <c r="E50" s="56">
        <f>VLOOKUP(C50,Active!C$21:E$972,3,FALSE)</f>
        <v>-3447.0024587061575</v>
      </c>
      <c r="F50" s="3" t="str">
        <f>LEFT(M50,1)</f>
        <v>V</v>
      </c>
      <c r="G50" s="19" t="str">
        <f t="shared" si="10"/>
        <v>50010.350</v>
      </c>
      <c r="H50" s="14">
        <f t="shared" si="11"/>
        <v>-3447</v>
      </c>
      <c r="I50" s="57" t="s">
        <v>328</v>
      </c>
      <c r="J50" s="58" t="s">
        <v>329</v>
      </c>
      <c r="K50" s="57">
        <v>-3447</v>
      </c>
      <c r="L50" s="57" t="s">
        <v>310</v>
      </c>
      <c r="M50" s="58" t="s">
        <v>196</v>
      </c>
      <c r="N50" s="58"/>
      <c r="O50" s="59" t="s">
        <v>212</v>
      </c>
      <c r="P50" s="59" t="s">
        <v>322</v>
      </c>
    </row>
    <row r="51" spans="1:16" ht="12.75" customHeight="1" thickBot="1" x14ac:dyDescent="0.25">
      <c r="A51" s="14" t="str">
        <f t="shared" si="6"/>
        <v> BBS 110 </v>
      </c>
      <c r="B51" s="3" t="str">
        <f t="shared" si="7"/>
        <v>I</v>
      </c>
      <c r="C51" s="14">
        <f t="shared" si="8"/>
        <v>50015.410400000001</v>
      </c>
      <c r="D51" s="19" t="str">
        <f t="shared" si="9"/>
        <v>PE</v>
      </c>
      <c r="E51" s="56">
        <f>VLOOKUP(C51,Active!C$21:E$972,3,FALSE)</f>
        <v>-3439.9972413253472</v>
      </c>
      <c r="F51" s="3" t="str">
        <f>LEFT(M51,1)</f>
        <v>E</v>
      </c>
      <c r="G51" s="19" t="str">
        <f t="shared" si="10"/>
        <v>50015.4104</v>
      </c>
      <c r="H51" s="14">
        <f t="shared" si="11"/>
        <v>-3440</v>
      </c>
      <c r="I51" s="57" t="s">
        <v>330</v>
      </c>
      <c r="J51" s="58" t="s">
        <v>331</v>
      </c>
      <c r="K51" s="57">
        <v>-3440</v>
      </c>
      <c r="L51" s="57" t="s">
        <v>332</v>
      </c>
      <c r="M51" s="58" t="s">
        <v>182</v>
      </c>
      <c r="N51" s="58" t="s">
        <v>183</v>
      </c>
      <c r="O51" s="59" t="s">
        <v>333</v>
      </c>
      <c r="P51" s="59" t="s">
        <v>322</v>
      </c>
    </row>
    <row r="52" spans="1:16" ht="12.75" customHeight="1" thickBot="1" x14ac:dyDescent="0.25">
      <c r="A52" s="14" t="str">
        <f t="shared" si="6"/>
        <v> BBS 112 </v>
      </c>
      <c r="B52" s="3" t="str">
        <f t="shared" si="7"/>
        <v>I</v>
      </c>
      <c r="C52" s="14">
        <f t="shared" si="8"/>
        <v>50283.42</v>
      </c>
      <c r="D52" s="19" t="str">
        <f t="shared" si="9"/>
        <v>vis</v>
      </c>
      <c r="E52" s="56">
        <f>VLOOKUP(C52,Active!C$21:E$972,3,FALSE)</f>
        <v>-3068.9859560231434</v>
      </c>
      <c r="F52" s="3" t="s">
        <v>95</v>
      </c>
      <c r="G52" s="19" t="str">
        <f t="shared" si="10"/>
        <v>50283.420</v>
      </c>
      <c r="H52" s="14">
        <f t="shared" si="11"/>
        <v>-3069</v>
      </c>
      <c r="I52" s="57" t="s">
        <v>334</v>
      </c>
      <c r="J52" s="58" t="s">
        <v>335</v>
      </c>
      <c r="K52" s="57">
        <v>-3069</v>
      </c>
      <c r="L52" s="57" t="s">
        <v>336</v>
      </c>
      <c r="M52" s="58" t="s">
        <v>196</v>
      </c>
      <c r="N52" s="58"/>
      <c r="O52" s="59" t="s">
        <v>212</v>
      </c>
      <c r="P52" s="59" t="s">
        <v>337</v>
      </c>
    </row>
    <row r="53" spans="1:16" ht="12.75" customHeight="1" thickBot="1" x14ac:dyDescent="0.25">
      <c r="A53" s="14" t="str">
        <f t="shared" si="6"/>
        <v> BBS 112 </v>
      </c>
      <c r="B53" s="3" t="str">
        <f t="shared" si="7"/>
        <v>I</v>
      </c>
      <c r="C53" s="14">
        <f t="shared" si="8"/>
        <v>50296.411</v>
      </c>
      <c r="D53" s="19" t="str">
        <f t="shared" si="9"/>
        <v>vis</v>
      </c>
      <c r="E53" s="56">
        <f>VLOOKUP(C53,Active!C$21:E$972,3,FALSE)</f>
        <v>-3051.0022434719453</v>
      </c>
      <c r="F53" s="3" t="s">
        <v>95</v>
      </c>
      <c r="G53" s="19" t="str">
        <f t="shared" si="10"/>
        <v>50296.411</v>
      </c>
      <c r="H53" s="14">
        <f t="shared" si="11"/>
        <v>-3051</v>
      </c>
      <c r="I53" s="57" t="s">
        <v>338</v>
      </c>
      <c r="J53" s="58" t="s">
        <v>339</v>
      </c>
      <c r="K53" s="57">
        <v>-3051</v>
      </c>
      <c r="L53" s="57" t="s">
        <v>310</v>
      </c>
      <c r="M53" s="58" t="s">
        <v>196</v>
      </c>
      <c r="N53" s="58"/>
      <c r="O53" s="59" t="s">
        <v>212</v>
      </c>
      <c r="P53" s="59" t="s">
        <v>337</v>
      </c>
    </row>
    <row r="54" spans="1:16" ht="12.75" customHeight="1" thickBot="1" x14ac:dyDescent="0.25">
      <c r="A54" s="14" t="str">
        <f t="shared" si="6"/>
        <v> BBS 113 </v>
      </c>
      <c r="B54" s="3" t="str">
        <f t="shared" si="7"/>
        <v>I</v>
      </c>
      <c r="C54" s="14">
        <f t="shared" si="8"/>
        <v>50343.358</v>
      </c>
      <c r="D54" s="19" t="str">
        <f t="shared" si="9"/>
        <v>vis</v>
      </c>
      <c r="E54" s="56">
        <f>VLOOKUP(C54,Active!C$21:E$972,3,FALSE)</f>
        <v>-2986.0125311217803</v>
      </c>
      <c r="F54" s="3" t="s">
        <v>95</v>
      </c>
      <c r="G54" s="19" t="str">
        <f t="shared" si="10"/>
        <v>50343.358</v>
      </c>
      <c r="H54" s="14">
        <f t="shared" si="11"/>
        <v>-2986</v>
      </c>
      <c r="I54" s="57" t="s">
        <v>340</v>
      </c>
      <c r="J54" s="58" t="s">
        <v>341</v>
      </c>
      <c r="K54" s="57">
        <v>-2986</v>
      </c>
      <c r="L54" s="57" t="s">
        <v>128</v>
      </c>
      <c r="M54" s="58" t="s">
        <v>196</v>
      </c>
      <c r="N54" s="58"/>
      <c r="O54" s="59" t="s">
        <v>212</v>
      </c>
      <c r="P54" s="59" t="s">
        <v>342</v>
      </c>
    </row>
    <row r="55" spans="1:16" ht="12.75" customHeight="1" thickBot="1" x14ac:dyDescent="0.25">
      <c r="A55" s="14" t="str">
        <f t="shared" si="6"/>
        <v> BBS 113 </v>
      </c>
      <c r="B55" s="3" t="str">
        <f t="shared" si="7"/>
        <v>I</v>
      </c>
      <c r="C55" s="14">
        <f t="shared" si="8"/>
        <v>50369.38</v>
      </c>
      <c r="D55" s="19" t="str">
        <f t="shared" si="9"/>
        <v>vis</v>
      </c>
      <c r="E55" s="56">
        <f>VLOOKUP(C55,Active!C$21:E$972,3,FALSE)</f>
        <v>-2949.9897331841953</v>
      </c>
      <c r="F55" s="3" t="s">
        <v>95</v>
      </c>
      <c r="G55" s="19" t="str">
        <f t="shared" si="10"/>
        <v>50369.380</v>
      </c>
      <c r="H55" s="14">
        <f t="shared" si="11"/>
        <v>-2950</v>
      </c>
      <c r="I55" s="57" t="s">
        <v>343</v>
      </c>
      <c r="J55" s="58" t="s">
        <v>344</v>
      </c>
      <c r="K55" s="57">
        <v>-2950</v>
      </c>
      <c r="L55" s="57" t="s">
        <v>235</v>
      </c>
      <c r="M55" s="58" t="s">
        <v>196</v>
      </c>
      <c r="N55" s="58"/>
      <c r="O55" s="59" t="s">
        <v>212</v>
      </c>
      <c r="P55" s="59" t="s">
        <v>342</v>
      </c>
    </row>
    <row r="56" spans="1:16" ht="12.75" customHeight="1" thickBot="1" x14ac:dyDescent="0.25">
      <c r="A56" s="14" t="str">
        <f t="shared" si="6"/>
        <v> BBS 114 </v>
      </c>
      <c r="B56" s="3" t="str">
        <f t="shared" si="7"/>
        <v>I</v>
      </c>
      <c r="C56" s="14">
        <f t="shared" si="8"/>
        <v>50502.281999999999</v>
      </c>
      <c r="D56" s="19" t="str">
        <f t="shared" si="9"/>
        <v>vis</v>
      </c>
      <c r="E56" s="56">
        <f>VLOOKUP(C56,Active!C$21:E$972,3,FALSE)</f>
        <v>-2766.0107195994783</v>
      </c>
      <c r="F56" s="3" t="s">
        <v>95</v>
      </c>
      <c r="G56" s="19" t="str">
        <f t="shared" si="10"/>
        <v>50502.282</v>
      </c>
      <c r="H56" s="14">
        <f t="shared" si="11"/>
        <v>-2766</v>
      </c>
      <c r="I56" s="57" t="s">
        <v>345</v>
      </c>
      <c r="J56" s="58" t="s">
        <v>346</v>
      </c>
      <c r="K56" s="57">
        <v>-2766</v>
      </c>
      <c r="L56" s="57" t="s">
        <v>142</v>
      </c>
      <c r="M56" s="58" t="s">
        <v>196</v>
      </c>
      <c r="N56" s="58"/>
      <c r="O56" s="59" t="s">
        <v>212</v>
      </c>
      <c r="P56" s="59" t="s">
        <v>347</v>
      </c>
    </row>
    <row r="57" spans="1:16" ht="12.75" customHeight="1" thickBot="1" x14ac:dyDescent="0.25">
      <c r="A57" s="14" t="str">
        <f t="shared" si="6"/>
        <v> BBS 115 </v>
      </c>
      <c r="B57" s="3" t="str">
        <f t="shared" si="7"/>
        <v>I</v>
      </c>
      <c r="C57" s="14">
        <f t="shared" si="8"/>
        <v>50642.425000000003</v>
      </c>
      <c r="D57" s="19" t="str">
        <f t="shared" si="9"/>
        <v>vis</v>
      </c>
      <c r="E57" s="56">
        <f>VLOOKUP(C57,Active!C$21:E$972,3,FALSE)</f>
        <v>-2572.0078385231714</v>
      </c>
      <c r="F57" s="3" t="s">
        <v>95</v>
      </c>
      <c r="G57" s="19" t="str">
        <f t="shared" si="10"/>
        <v>50642.425</v>
      </c>
      <c r="H57" s="14">
        <f t="shared" si="11"/>
        <v>-2572</v>
      </c>
      <c r="I57" s="57" t="s">
        <v>348</v>
      </c>
      <c r="J57" s="58" t="s">
        <v>349</v>
      </c>
      <c r="K57" s="57">
        <v>-2572</v>
      </c>
      <c r="L57" s="57" t="s">
        <v>153</v>
      </c>
      <c r="M57" s="58" t="s">
        <v>196</v>
      </c>
      <c r="N57" s="58"/>
      <c r="O57" s="59" t="s">
        <v>212</v>
      </c>
      <c r="P57" s="59" t="s">
        <v>350</v>
      </c>
    </row>
    <row r="58" spans="1:16" ht="12.75" customHeight="1" thickBot="1" x14ac:dyDescent="0.25">
      <c r="A58" s="14" t="str">
        <f t="shared" si="6"/>
        <v> BBS 116 </v>
      </c>
      <c r="B58" s="3" t="str">
        <f t="shared" si="7"/>
        <v>I</v>
      </c>
      <c r="C58" s="14">
        <f t="shared" si="8"/>
        <v>50710.321000000004</v>
      </c>
      <c r="D58" s="19" t="str">
        <f t="shared" si="9"/>
        <v>vis</v>
      </c>
      <c r="E58" s="56">
        <f>VLOOKUP(C58,Active!C$21:E$972,3,FALSE)</f>
        <v>-2478.0179880593114</v>
      </c>
      <c r="F58" s="3" t="s">
        <v>95</v>
      </c>
      <c r="G58" s="19" t="str">
        <f t="shared" si="10"/>
        <v>50710.321</v>
      </c>
      <c r="H58" s="14">
        <f t="shared" si="11"/>
        <v>-2478</v>
      </c>
      <c r="I58" s="57" t="s">
        <v>351</v>
      </c>
      <c r="J58" s="58" t="s">
        <v>352</v>
      </c>
      <c r="K58" s="57">
        <v>-2478</v>
      </c>
      <c r="L58" s="57" t="s">
        <v>353</v>
      </c>
      <c r="M58" s="58" t="s">
        <v>196</v>
      </c>
      <c r="N58" s="58"/>
      <c r="O58" s="59" t="s">
        <v>212</v>
      </c>
      <c r="P58" s="59" t="s">
        <v>354</v>
      </c>
    </row>
    <row r="59" spans="1:16" ht="12.75" customHeight="1" thickBot="1" x14ac:dyDescent="0.25">
      <c r="A59" s="14" t="str">
        <f t="shared" si="6"/>
        <v>BAVM 117 </v>
      </c>
      <c r="B59" s="3" t="str">
        <f t="shared" si="7"/>
        <v>II</v>
      </c>
      <c r="C59" s="14">
        <f t="shared" si="8"/>
        <v>50727.318200000002</v>
      </c>
      <c r="D59" s="19" t="str">
        <f t="shared" si="9"/>
        <v>vis</v>
      </c>
      <c r="E59" s="56">
        <f>VLOOKUP(C59,Active!C$21:E$972,3,FALSE)</f>
        <v>-2454.4884091989352</v>
      </c>
      <c r="F59" s="3" t="s">
        <v>95</v>
      </c>
      <c r="G59" s="19" t="str">
        <f t="shared" si="10"/>
        <v>50727.3182</v>
      </c>
      <c r="H59" s="14">
        <f t="shared" si="11"/>
        <v>-2454.5</v>
      </c>
      <c r="I59" s="57" t="s">
        <v>355</v>
      </c>
      <c r="J59" s="58" t="s">
        <v>356</v>
      </c>
      <c r="K59" s="57">
        <v>-2454.5</v>
      </c>
      <c r="L59" s="57" t="s">
        <v>357</v>
      </c>
      <c r="M59" s="58" t="s">
        <v>182</v>
      </c>
      <c r="N59" s="58" t="s">
        <v>317</v>
      </c>
      <c r="O59" s="59" t="s">
        <v>318</v>
      </c>
      <c r="P59" s="60" t="s">
        <v>358</v>
      </c>
    </row>
    <row r="60" spans="1:16" ht="12.75" customHeight="1" thickBot="1" x14ac:dyDescent="0.25">
      <c r="A60" s="14" t="str">
        <f t="shared" si="6"/>
        <v>BAVM 132 </v>
      </c>
      <c r="B60" s="3" t="str">
        <f t="shared" si="7"/>
        <v>I</v>
      </c>
      <c r="C60" s="14">
        <f t="shared" si="8"/>
        <v>51436.32</v>
      </c>
      <c r="D60" s="19" t="str">
        <f t="shared" si="9"/>
        <v>vis</v>
      </c>
      <c r="E60" s="56">
        <f>VLOOKUP(C60,Active!C$21:E$972,3,FALSE)</f>
        <v>-1473.0024135496092</v>
      </c>
      <c r="F60" s="3" t="s">
        <v>95</v>
      </c>
      <c r="G60" s="19" t="str">
        <f t="shared" si="10"/>
        <v>51436.32</v>
      </c>
      <c r="H60" s="14">
        <f t="shared" si="11"/>
        <v>-1473</v>
      </c>
      <c r="I60" s="57" t="s">
        <v>359</v>
      </c>
      <c r="J60" s="58" t="s">
        <v>360</v>
      </c>
      <c r="K60" s="57">
        <v>-1473</v>
      </c>
      <c r="L60" s="57" t="s">
        <v>361</v>
      </c>
      <c r="M60" s="58" t="s">
        <v>182</v>
      </c>
      <c r="N60" s="58" t="s">
        <v>317</v>
      </c>
      <c r="O60" s="59" t="s">
        <v>362</v>
      </c>
      <c r="P60" s="60" t="s">
        <v>363</v>
      </c>
    </row>
    <row r="61" spans="1:16" ht="12.75" customHeight="1" thickBot="1" x14ac:dyDescent="0.25">
      <c r="A61" s="14" t="str">
        <f t="shared" si="6"/>
        <v>BAVM 132 </v>
      </c>
      <c r="B61" s="3" t="str">
        <f t="shared" si="7"/>
        <v>I</v>
      </c>
      <c r="C61" s="14">
        <f t="shared" si="8"/>
        <v>51469.5533</v>
      </c>
      <c r="D61" s="19" t="str">
        <f t="shared" si="9"/>
        <v>vis</v>
      </c>
      <c r="E61" s="56">
        <f>VLOOKUP(C61,Active!C$21:E$972,3,FALSE)</f>
        <v>-1426.9968624505671</v>
      </c>
      <c r="F61" s="3" t="s">
        <v>95</v>
      </c>
      <c r="G61" s="19" t="str">
        <f t="shared" si="10"/>
        <v>51469.5533</v>
      </c>
      <c r="H61" s="14">
        <f t="shared" si="11"/>
        <v>-1427</v>
      </c>
      <c r="I61" s="57" t="s">
        <v>364</v>
      </c>
      <c r="J61" s="58" t="s">
        <v>365</v>
      </c>
      <c r="K61" s="57">
        <v>-1427</v>
      </c>
      <c r="L61" s="57" t="s">
        <v>366</v>
      </c>
      <c r="M61" s="58" t="s">
        <v>182</v>
      </c>
      <c r="N61" s="58" t="s">
        <v>317</v>
      </c>
      <c r="O61" s="59" t="s">
        <v>362</v>
      </c>
      <c r="P61" s="60" t="s">
        <v>363</v>
      </c>
    </row>
    <row r="62" spans="1:16" ht="12.75" customHeight="1" thickBot="1" x14ac:dyDescent="0.25">
      <c r="A62" s="14" t="str">
        <f t="shared" si="6"/>
        <v>BAVM 158 </v>
      </c>
      <c r="B62" s="3" t="str">
        <f t="shared" si="7"/>
        <v>I</v>
      </c>
      <c r="C62" s="14">
        <f t="shared" si="8"/>
        <v>52188.315600000002</v>
      </c>
      <c r="D62" s="19" t="str">
        <f t="shared" si="9"/>
        <v>vis</v>
      </c>
      <c r="E62" s="56">
        <f>VLOOKUP(C62,Active!C$21:E$972,3,FALSE)</f>
        <v>-431.99920285265989</v>
      </c>
      <c r="F62" s="3" t="s">
        <v>95</v>
      </c>
      <c r="G62" s="19" t="str">
        <f t="shared" si="10"/>
        <v>52188.3156</v>
      </c>
      <c r="H62" s="14">
        <f t="shared" si="11"/>
        <v>-432</v>
      </c>
      <c r="I62" s="57" t="s">
        <v>372</v>
      </c>
      <c r="J62" s="58" t="s">
        <v>373</v>
      </c>
      <c r="K62" s="57">
        <v>-432</v>
      </c>
      <c r="L62" s="57" t="s">
        <v>374</v>
      </c>
      <c r="M62" s="58" t="s">
        <v>182</v>
      </c>
      <c r="N62" s="58" t="s">
        <v>317</v>
      </c>
      <c r="O62" s="59" t="s">
        <v>375</v>
      </c>
      <c r="P62" s="60" t="s">
        <v>376</v>
      </c>
    </row>
    <row r="63" spans="1:16" ht="12.75" customHeight="1" thickBot="1" x14ac:dyDescent="0.25">
      <c r="A63" s="14" t="str">
        <f t="shared" si="6"/>
        <v> JAAVSO 39;177 </v>
      </c>
      <c r="B63" s="3" t="str">
        <f t="shared" si="7"/>
        <v>I</v>
      </c>
      <c r="C63" s="14">
        <f t="shared" si="8"/>
        <v>52504.714599999999</v>
      </c>
      <c r="D63" s="19" t="str">
        <f t="shared" si="9"/>
        <v>vis</v>
      </c>
      <c r="E63" s="56">
        <f>VLOOKUP(C63,Active!C$21:E$972,3,FALSE)</f>
        <v>5.9985392369223831</v>
      </c>
      <c r="F63" s="3" t="s">
        <v>95</v>
      </c>
      <c r="G63" s="19" t="str">
        <f t="shared" si="10"/>
        <v>52504.7146</v>
      </c>
      <c r="H63" s="14">
        <f t="shared" si="11"/>
        <v>6</v>
      </c>
      <c r="I63" s="57" t="s">
        <v>381</v>
      </c>
      <c r="J63" s="58" t="s">
        <v>382</v>
      </c>
      <c r="K63" s="57">
        <v>6</v>
      </c>
      <c r="L63" s="57" t="s">
        <v>383</v>
      </c>
      <c r="M63" s="58" t="s">
        <v>325</v>
      </c>
      <c r="N63" s="58" t="s">
        <v>95</v>
      </c>
      <c r="O63" s="59" t="s">
        <v>384</v>
      </c>
      <c r="P63" s="59" t="s">
        <v>327</v>
      </c>
    </row>
    <row r="64" spans="1:16" ht="12.75" customHeight="1" thickBot="1" x14ac:dyDescent="0.25">
      <c r="A64" s="14" t="str">
        <f t="shared" si="6"/>
        <v>BAVM 172 </v>
      </c>
      <c r="B64" s="3" t="str">
        <f t="shared" si="7"/>
        <v>I</v>
      </c>
      <c r="C64" s="14">
        <f t="shared" si="8"/>
        <v>52856.512199999997</v>
      </c>
      <c r="D64" s="19" t="str">
        <f t="shared" si="9"/>
        <v>vis</v>
      </c>
      <c r="E64" s="56">
        <f>VLOOKUP(C64,Active!C$21:E$972,3,FALSE)</f>
        <v>492.99930242686401</v>
      </c>
      <c r="F64" s="3" t="s">
        <v>95</v>
      </c>
      <c r="G64" s="19" t="str">
        <f t="shared" si="10"/>
        <v>52856.5122</v>
      </c>
      <c r="H64" s="14">
        <f t="shared" si="11"/>
        <v>493</v>
      </c>
      <c r="I64" s="57" t="s">
        <v>390</v>
      </c>
      <c r="J64" s="58" t="s">
        <v>391</v>
      </c>
      <c r="K64" s="57">
        <v>493</v>
      </c>
      <c r="L64" s="57" t="s">
        <v>392</v>
      </c>
      <c r="M64" s="58" t="s">
        <v>182</v>
      </c>
      <c r="N64" s="58" t="s">
        <v>393</v>
      </c>
      <c r="O64" s="59" t="s">
        <v>362</v>
      </c>
      <c r="P64" s="60" t="s">
        <v>394</v>
      </c>
    </row>
    <row r="65" spans="1:16" ht="12.75" customHeight="1" thickBot="1" x14ac:dyDescent="0.25">
      <c r="A65" s="14" t="str">
        <f t="shared" si="6"/>
        <v>IBVS 5694 </v>
      </c>
      <c r="B65" s="3" t="str">
        <f t="shared" si="7"/>
        <v>II</v>
      </c>
      <c r="C65" s="14">
        <f t="shared" si="8"/>
        <v>52947.176099999997</v>
      </c>
      <c r="D65" s="19" t="str">
        <f t="shared" si="9"/>
        <v>vis</v>
      </c>
      <c r="E65" s="56">
        <f>VLOOKUP(C65,Active!C$21:E$972,3,FALSE)</f>
        <v>618.50723225292472</v>
      </c>
      <c r="F65" s="3" t="s">
        <v>95</v>
      </c>
      <c r="G65" s="19" t="str">
        <f t="shared" si="10"/>
        <v>52947.1761</v>
      </c>
      <c r="H65" s="14">
        <f t="shared" si="11"/>
        <v>618.5</v>
      </c>
      <c r="I65" s="57" t="s">
        <v>395</v>
      </c>
      <c r="J65" s="58" t="s">
        <v>396</v>
      </c>
      <c r="K65" s="57" t="s">
        <v>397</v>
      </c>
      <c r="L65" s="57" t="s">
        <v>398</v>
      </c>
      <c r="M65" s="58" t="s">
        <v>182</v>
      </c>
      <c r="N65" s="58" t="s">
        <v>183</v>
      </c>
      <c r="O65" s="59" t="s">
        <v>399</v>
      </c>
      <c r="P65" s="60" t="s">
        <v>400</v>
      </c>
    </row>
    <row r="66" spans="1:16" ht="12.75" customHeight="1" thickBot="1" x14ac:dyDescent="0.25">
      <c r="A66" s="14" t="str">
        <f t="shared" si="6"/>
        <v>BAVM 172 </v>
      </c>
      <c r="B66" s="3" t="str">
        <f t="shared" si="7"/>
        <v>I</v>
      </c>
      <c r="C66" s="14">
        <f t="shared" si="8"/>
        <v>52953.311199999996</v>
      </c>
      <c r="D66" s="19" t="str">
        <f t="shared" si="9"/>
        <v>vis</v>
      </c>
      <c r="E66" s="56">
        <f>VLOOKUP(C66,Active!C$21:E$972,3,FALSE)</f>
        <v>627.00017928339446</v>
      </c>
      <c r="F66" s="3" t="s">
        <v>95</v>
      </c>
      <c r="G66" s="19" t="str">
        <f t="shared" si="10"/>
        <v>52953.3112</v>
      </c>
      <c r="H66" s="14">
        <f t="shared" si="11"/>
        <v>627</v>
      </c>
      <c r="I66" s="57" t="s">
        <v>401</v>
      </c>
      <c r="J66" s="58" t="s">
        <v>402</v>
      </c>
      <c r="K66" s="57" t="s">
        <v>403</v>
      </c>
      <c r="L66" s="57" t="s">
        <v>404</v>
      </c>
      <c r="M66" s="58" t="s">
        <v>182</v>
      </c>
      <c r="N66" s="58" t="s">
        <v>317</v>
      </c>
      <c r="O66" s="59" t="s">
        <v>375</v>
      </c>
      <c r="P66" s="60" t="s">
        <v>394</v>
      </c>
    </row>
    <row r="67" spans="1:16" ht="12.75" customHeight="1" thickBot="1" x14ac:dyDescent="0.25">
      <c r="A67" s="14" t="str">
        <f t="shared" si="6"/>
        <v>BAVM 173 </v>
      </c>
      <c r="B67" s="3" t="str">
        <f t="shared" si="7"/>
        <v>I</v>
      </c>
      <c r="C67" s="14">
        <f t="shared" si="8"/>
        <v>53223.476999999999</v>
      </c>
      <c r="D67" s="19" t="str">
        <f t="shared" si="9"/>
        <v>vis</v>
      </c>
      <c r="E67" s="56">
        <f>VLOOKUP(C67,Active!C$21:E$972,3,FALSE)</f>
        <v>1000.9963372669141</v>
      </c>
      <c r="F67" s="3" t="s">
        <v>95</v>
      </c>
      <c r="G67" s="19" t="str">
        <f t="shared" si="10"/>
        <v>53223.4770</v>
      </c>
      <c r="H67" s="14">
        <f t="shared" si="11"/>
        <v>1001</v>
      </c>
      <c r="I67" s="57" t="s">
        <v>405</v>
      </c>
      <c r="J67" s="58" t="s">
        <v>406</v>
      </c>
      <c r="K67" s="57" t="s">
        <v>407</v>
      </c>
      <c r="L67" s="57" t="s">
        <v>408</v>
      </c>
      <c r="M67" s="58" t="s">
        <v>182</v>
      </c>
      <c r="N67" s="58" t="s">
        <v>393</v>
      </c>
      <c r="O67" s="59" t="s">
        <v>362</v>
      </c>
      <c r="P67" s="60" t="s">
        <v>409</v>
      </c>
    </row>
    <row r="68" spans="1:16" ht="12.75" customHeight="1" thickBot="1" x14ac:dyDescent="0.25">
      <c r="A68" s="14" t="str">
        <f t="shared" si="6"/>
        <v>IBVS 5653 </v>
      </c>
      <c r="B68" s="3" t="str">
        <f t="shared" si="7"/>
        <v>I</v>
      </c>
      <c r="C68" s="14">
        <f t="shared" si="8"/>
        <v>53267.542000000001</v>
      </c>
      <c r="D68" s="19" t="str">
        <f t="shared" si="9"/>
        <v>vis</v>
      </c>
      <c r="E68" s="56">
        <f>VLOOKUP(C68,Active!C$21:E$972,3,FALSE)</f>
        <v>1061.9964368411183</v>
      </c>
      <c r="F68" s="3" t="s">
        <v>95</v>
      </c>
      <c r="G68" s="19" t="str">
        <f t="shared" si="10"/>
        <v>53267.542</v>
      </c>
      <c r="H68" s="14">
        <f t="shared" si="11"/>
        <v>1062</v>
      </c>
      <c r="I68" s="57" t="s">
        <v>410</v>
      </c>
      <c r="J68" s="58" t="s">
        <v>411</v>
      </c>
      <c r="K68" s="57" t="s">
        <v>412</v>
      </c>
      <c r="L68" s="57" t="s">
        <v>97</v>
      </c>
      <c r="M68" s="58" t="s">
        <v>182</v>
      </c>
      <c r="N68" s="58" t="s">
        <v>183</v>
      </c>
      <c r="O68" s="59" t="s">
        <v>413</v>
      </c>
      <c r="P68" s="60" t="s">
        <v>414</v>
      </c>
    </row>
    <row r="69" spans="1:16" ht="12.75" customHeight="1" thickBot="1" x14ac:dyDescent="0.25">
      <c r="A69" s="14" t="str">
        <f t="shared" si="6"/>
        <v>BAVM 173 </v>
      </c>
      <c r="B69" s="3" t="str">
        <f t="shared" si="7"/>
        <v>II</v>
      </c>
      <c r="C69" s="14">
        <f t="shared" si="8"/>
        <v>53360.377699999997</v>
      </c>
      <c r="D69" s="19" t="str">
        <f t="shared" si="9"/>
        <v>vis</v>
      </c>
      <c r="E69" s="56">
        <f>VLOOKUP(C69,Active!C$21:E$972,3,FALSE)</f>
        <v>1190.5108347542102</v>
      </c>
      <c r="F69" s="3" t="s">
        <v>95</v>
      </c>
      <c r="G69" s="19" t="str">
        <f t="shared" si="10"/>
        <v>53360.3777</v>
      </c>
      <c r="H69" s="14">
        <f t="shared" si="11"/>
        <v>1190.5</v>
      </c>
      <c r="I69" s="57" t="s">
        <v>415</v>
      </c>
      <c r="J69" s="58" t="s">
        <v>416</v>
      </c>
      <c r="K69" s="57" t="s">
        <v>417</v>
      </c>
      <c r="L69" s="57" t="s">
        <v>418</v>
      </c>
      <c r="M69" s="58" t="s">
        <v>182</v>
      </c>
      <c r="N69" s="58" t="s">
        <v>393</v>
      </c>
      <c r="O69" s="59" t="s">
        <v>362</v>
      </c>
      <c r="P69" s="60" t="s">
        <v>409</v>
      </c>
    </row>
    <row r="70" spans="1:16" ht="12.75" customHeight="1" thickBot="1" x14ac:dyDescent="0.25">
      <c r="A70" s="14" t="str">
        <f t="shared" si="6"/>
        <v>OEJV 0074 </v>
      </c>
      <c r="B70" s="3" t="str">
        <f t="shared" si="7"/>
        <v>I</v>
      </c>
      <c r="C70" s="14">
        <f t="shared" si="8"/>
        <v>53613.5625</v>
      </c>
      <c r="D70" s="19" t="str">
        <f t="shared" si="9"/>
        <v>vis</v>
      </c>
      <c r="E70" s="56">
        <f>VLOOKUP(C70,Active!C$21:E$972,3,FALSE)</f>
        <v>1540.9998398756061</v>
      </c>
      <c r="F70" s="3" t="s">
        <v>95</v>
      </c>
      <c r="G70" s="19" t="str">
        <f t="shared" si="10"/>
        <v>53613.56250</v>
      </c>
      <c r="H70" s="14">
        <f t="shared" si="11"/>
        <v>1541</v>
      </c>
      <c r="I70" s="57" t="s">
        <v>419</v>
      </c>
      <c r="J70" s="58" t="s">
        <v>420</v>
      </c>
      <c r="K70" s="57" t="s">
        <v>421</v>
      </c>
      <c r="L70" s="57" t="s">
        <v>422</v>
      </c>
      <c r="M70" s="58" t="s">
        <v>325</v>
      </c>
      <c r="N70" s="58" t="s">
        <v>423</v>
      </c>
      <c r="O70" s="59" t="s">
        <v>424</v>
      </c>
      <c r="P70" s="60" t="s">
        <v>425</v>
      </c>
    </row>
    <row r="71" spans="1:16" ht="12.75" customHeight="1" thickBot="1" x14ac:dyDescent="0.25">
      <c r="A71" s="14" t="str">
        <f t="shared" si="6"/>
        <v>BAVM 178 </v>
      </c>
      <c r="B71" s="3" t="str">
        <f t="shared" si="7"/>
        <v>I</v>
      </c>
      <c r="C71" s="14">
        <f t="shared" si="8"/>
        <v>53657.626600000003</v>
      </c>
      <c r="D71" s="19" t="str">
        <f t="shared" si="9"/>
        <v>vis</v>
      </c>
      <c r="E71" s="56">
        <f>VLOOKUP(C71,Active!C$21:E$972,3,FALSE)</f>
        <v>1601.9986935610193</v>
      </c>
      <c r="F71" s="3" t="s">
        <v>95</v>
      </c>
      <c r="G71" s="19" t="str">
        <f t="shared" si="10"/>
        <v>53657.6266</v>
      </c>
      <c r="H71" s="14">
        <f t="shared" si="11"/>
        <v>1602</v>
      </c>
      <c r="I71" s="57" t="s">
        <v>426</v>
      </c>
      <c r="J71" s="58" t="s">
        <v>427</v>
      </c>
      <c r="K71" s="57" t="s">
        <v>428</v>
      </c>
      <c r="L71" s="57" t="s">
        <v>429</v>
      </c>
      <c r="M71" s="58" t="s">
        <v>325</v>
      </c>
      <c r="N71" s="58" t="s">
        <v>393</v>
      </c>
      <c r="O71" s="59" t="s">
        <v>430</v>
      </c>
      <c r="P71" s="60" t="s">
        <v>431</v>
      </c>
    </row>
    <row r="72" spans="1:16" ht="12.75" customHeight="1" thickBot="1" x14ac:dyDescent="0.25">
      <c r="A72" s="14" t="str">
        <f t="shared" si="6"/>
        <v>OEJV 0074 </v>
      </c>
      <c r="B72" s="3" t="str">
        <f t="shared" si="7"/>
        <v>I</v>
      </c>
      <c r="C72" s="14">
        <f t="shared" si="8"/>
        <v>54368.444080000001</v>
      </c>
      <c r="D72" s="19" t="str">
        <f t="shared" si="9"/>
        <v>vis</v>
      </c>
      <c r="E72" s="56">
        <f>VLOOKUP(C72,Active!C$21:E$972,3,FALSE)</f>
        <v>2585.9981729456199</v>
      </c>
      <c r="F72" s="3" t="s">
        <v>95</v>
      </c>
      <c r="G72" s="19" t="str">
        <f t="shared" si="10"/>
        <v>54368.44408</v>
      </c>
      <c r="H72" s="14">
        <f t="shared" si="11"/>
        <v>2586</v>
      </c>
      <c r="I72" s="57" t="s">
        <v>432</v>
      </c>
      <c r="J72" s="58" t="s">
        <v>433</v>
      </c>
      <c r="K72" s="57" t="s">
        <v>434</v>
      </c>
      <c r="L72" s="57" t="s">
        <v>435</v>
      </c>
      <c r="M72" s="58" t="s">
        <v>325</v>
      </c>
      <c r="N72" s="58" t="s">
        <v>423</v>
      </c>
      <c r="O72" s="59" t="s">
        <v>436</v>
      </c>
      <c r="P72" s="60" t="s">
        <v>425</v>
      </c>
    </row>
    <row r="73" spans="1:16" ht="12.75" customHeight="1" thickBot="1" x14ac:dyDescent="0.25">
      <c r="A73" s="14" t="str">
        <f t="shared" si="6"/>
        <v>OEJV 0074 </v>
      </c>
      <c r="B73" s="3" t="str">
        <f t="shared" si="7"/>
        <v>I</v>
      </c>
      <c r="C73" s="14">
        <f t="shared" si="8"/>
        <v>54368.444179999999</v>
      </c>
      <c r="D73" s="19" t="str">
        <f t="shared" si="9"/>
        <v>vis</v>
      </c>
      <c r="E73" s="56">
        <f>VLOOKUP(C73,Active!C$21:E$972,3,FALSE)</f>
        <v>2585.9983113777043</v>
      </c>
      <c r="F73" s="3" t="s">
        <v>95</v>
      </c>
      <c r="G73" s="19" t="str">
        <f t="shared" si="10"/>
        <v>54368.44418</v>
      </c>
      <c r="H73" s="14">
        <f t="shared" si="11"/>
        <v>2586</v>
      </c>
      <c r="I73" s="57" t="s">
        <v>437</v>
      </c>
      <c r="J73" s="58" t="s">
        <v>433</v>
      </c>
      <c r="K73" s="57" t="s">
        <v>434</v>
      </c>
      <c r="L73" s="57" t="s">
        <v>438</v>
      </c>
      <c r="M73" s="58" t="s">
        <v>325</v>
      </c>
      <c r="N73" s="58" t="s">
        <v>64</v>
      </c>
      <c r="O73" s="59" t="s">
        <v>436</v>
      </c>
      <c r="P73" s="60" t="s">
        <v>425</v>
      </c>
    </row>
    <row r="74" spans="1:16" ht="12.75" customHeight="1" thickBot="1" x14ac:dyDescent="0.25">
      <c r="A74" s="14" t="str">
        <f t="shared" si="6"/>
        <v>IBVS 5820 </v>
      </c>
      <c r="B74" s="3" t="str">
        <f t="shared" si="7"/>
        <v>I</v>
      </c>
      <c r="C74" s="14">
        <f t="shared" si="8"/>
        <v>54409.618699999999</v>
      </c>
      <c r="D74" s="19" t="str">
        <f t="shared" si="9"/>
        <v>vis</v>
      </c>
      <c r="E74" s="56">
        <f>VLOOKUP(C74,Active!C$21:E$972,3,FALSE)</f>
        <v>2642.9970591348801</v>
      </c>
      <c r="F74" s="3" t="s">
        <v>95</v>
      </c>
      <c r="G74" s="19" t="str">
        <f t="shared" si="10"/>
        <v>54409.6187</v>
      </c>
      <c r="H74" s="14">
        <f t="shared" si="11"/>
        <v>2643</v>
      </c>
      <c r="I74" s="57" t="s">
        <v>447</v>
      </c>
      <c r="J74" s="58" t="s">
        <v>448</v>
      </c>
      <c r="K74" s="57">
        <v>2643</v>
      </c>
      <c r="L74" s="57" t="s">
        <v>449</v>
      </c>
      <c r="M74" s="58" t="s">
        <v>325</v>
      </c>
      <c r="N74" s="58" t="s">
        <v>423</v>
      </c>
      <c r="O74" s="59" t="s">
        <v>450</v>
      </c>
      <c r="P74" s="60" t="s">
        <v>451</v>
      </c>
    </row>
    <row r="75" spans="1:16" ht="12.75" customHeight="1" thickBot="1" x14ac:dyDescent="0.25">
      <c r="A75" s="14" t="str">
        <f t="shared" ref="A75:A106" si="12">P75</f>
        <v>BAVM 215 </v>
      </c>
      <c r="B75" s="3" t="str">
        <f t="shared" ref="B75:B106" si="13">IF(H75=INT(H75),"I","II")</f>
        <v>I</v>
      </c>
      <c r="C75" s="14">
        <f t="shared" ref="C75:C106" si="14">1*G75</f>
        <v>55380.492400000003</v>
      </c>
      <c r="D75" s="19" t="str">
        <f t="shared" ref="D75:D106" si="15">VLOOKUP(F75,I$1:J$5,2,FALSE)</f>
        <v>vis</v>
      </c>
      <c r="E75" s="56">
        <f>VLOOKUP(C75,Active!C$21:E$972,3,FALSE)</f>
        <v>3986.997793821663</v>
      </c>
      <c r="F75" s="3" t="s">
        <v>95</v>
      </c>
      <c r="G75" s="19" t="str">
        <f t="shared" ref="G75:G106" si="16">MID(I75,3,LEN(I75)-3)</f>
        <v>55380.4924</v>
      </c>
      <c r="H75" s="14">
        <f t="shared" ref="H75:H106" si="17">1*K75</f>
        <v>3987</v>
      </c>
      <c r="I75" s="57" t="s">
        <v>469</v>
      </c>
      <c r="J75" s="58" t="s">
        <v>470</v>
      </c>
      <c r="K75" s="57">
        <v>3987</v>
      </c>
      <c r="L75" s="57" t="s">
        <v>458</v>
      </c>
      <c r="M75" s="58" t="s">
        <v>325</v>
      </c>
      <c r="N75" s="58">
        <v>0</v>
      </c>
      <c r="O75" s="59" t="s">
        <v>430</v>
      </c>
      <c r="P75" s="60" t="s">
        <v>471</v>
      </c>
    </row>
    <row r="76" spans="1:16" ht="12.75" customHeight="1" thickBot="1" x14ac:dyDescent="0.25">
      <c r="A76" s="14" t="str">
        <f t="shared" si="12"/>
        <v>BAVM 215 </v>
      </c>
      <c r="B76" s="3" t="str">
        <f t="shared" si="13"/>
        <v>I</v>
      </c>
      <c r="C76" s="14">
        <f t="shared" si="14"/>
        <v>55398.552499999998</v>
      </c>
      <c r="D76" s="19" t="str">
        <f t="shared" si="15"/>
        <v>vis</v>
      </c>
      <c r="E76" s="56">
        <f>VLOOKUP(C76,Active!C$21:E$972,3,FALSE)</f>
        <v>4011.9987673453147</v>
      </c>
      <c r="F76" s="3" t="s">
        <v>95</v>
      </c>
      <c r="G76" s="19" t="str">
        <f t="shared" si="16"/>
        <v>55398.5525</v>
      </c>
      <c r="H76" s="14">
        <f t="shared" si="17"/>
        <v>4012</v>
      </c>
      <c r="I76" s="57" t="s">
        <v>472</v>
      </c>
      <c r="J76" s="58" t="s">
        <v>473</v>
      </c>
      <c r="K76" s="57">
        <v>4012</v>
      </c>
      <c r="L76" s="57" t="s">
        <v>429</v>
      </c>
      <c r="M76" s="58" t="s">
        <v>325</v>
      </c>
      <c r="N76" s="58">
        <v>0</v>
      </c>
      <c r="O76" s="59" t="s">
        <v>430</v>
      </c>
      <c r="P76" s="60" t="s">
        <v>471</v>
      </c>
    </row>
    <row r="77" spans="1:16" ht="12.75" customHeight="1" thickBot="1" x14ac:dyDescent="0.25">
      <c r="A77" s="14" t="str">
        <f t="shared" si="12"/>
        <v>BAVM 215 </v>
      </c>
      <c r="B77" s="3" t="str">
        <f t="shared" si="13"/>
        <v>I</v>
      </c>
      <c r="C77" s="14">
        <f t="shared" si="14"/>
        <v>55481.622000000003</v>
      </c>
      <c r="D77" s="19" t="str">
        <f t="shared" si="15"/>
        <v>vis</v>
      </c>
      <c r="E77" s="56">
        <f>VLOOKUP(C77,Active!C$21:E$972,3,FALSE)</f>
        <v>4126.9936106808282</v>
      </c>
      <c r="F77" s="3" t="s">
        <v>95</v>
      </c>
      <c r="G77" s="19" t="str">
        <f t="shared" si="16"/>
        <v>55481.6220</v>
      </c>
      <c r="H77" s="14">
        <f t="shared" si="17"/>
        <v>4127</v>
      </c>
      <c r="I77" s="57" t="s">
        <v>474</v>
      </c>
      <c r="J77" s="58" t="s">
        <v>475</v>
      </c>
      <c r="K77" s="57">
        <v>4127</v>
      </c>
      <c r="L77" s="57" t="s">
        <v>476</v>
      </c>
      <c r="M77" s="58" t="s">
        <v>325</v>
      </c>
      <c r="N77" s="58">
        <v>0</v>
      </c>
      <c r="O77" s="59" t="s">
        <v>430</v>
      </c>
      <c r="P77" s="60" t="s">
        <v>471</v>
      </c>
    </row>
    <row r="78" spans="1:16" ht="12.75" customHeight="1" thickBot="1" x14ac:dyDescent="0.25">
      <c r="A78" s="14" t="str">
        <f t="shared" si="12"/>
        <v>BAVM 231 </v>
      </c>
      <c r="B78" s="3" t="str">
        <f t="shared" si="13"/>
        <v>II</v>
      </c>
      <c r="C78" s="14">
        <f t="shared" si="14"/>
        <v>56219.538999999997</v>
      </c>
      <c r="D78" s="19" t="str">
        <f t="shared" si="15"/>
        <v>vis</v>
      </c>
      <c r="E78" s="56">
        <f>VLOOKUP(C78,Active!C$21:E$972,3,FALSE)</f>
        <v>5148.5075214375565</v>
      </c>
      <c r="F78" s="3" t="s">
        <v>95</v>
      </c>
      <c r="G78" s="19" t="str">
        <f t="shared" si="16"/>
        <v>56219.5390</v>
      </c>
      <c r="H78" s="14">
        <f t="shared" si="17"/>
        <v>5148.5</v>
      </c>
      <c r="I78" s="57" t="s">
        <v>489</v>
      </c>
      <c r="J78" s="58" t="s">
        <v>490</v>
      </c>
      <c r="K78" s="57">
        <v>5148.5</v>
      </c>
      <c r="L78" s="57" t="s">
        <v>491</v>
      </c>
      <c r="M78" s="58" t="s">
        <v>325</v>
      </c>
      <c r="N78" s="58">
        <v>0</v>
      </c>
      <c r="O78" s="59" t="s">
        <v>430</v>
      </c>
      <c r="P78" s="60" t="s">
        <v>492</v>
      </c>
    </row>
    <row r="79" spans="1:16" ht="12.75" customHeight="1" thickBot="1" x14ac:dyDescent="0.25">
      <c r="A79" s="14" t="str">
        <f t="shared" si="12"/>
        <v>IBVS 6042 </v>
      </c>
      <c r="B79" s="3" t="str">
        <f t="shared" si="13"/>
        <v>I</v>
      </c>
      <c r="C79" s="14">
        <f t="shared" si="14"/>
        <v>56238.673799999997</v>
      </c>
      <c r="D79" s="19" t="str">
        <f t="shared" si="15"/>
        <v>vis</v>
      </c>
      <c r="E79" s="56">
        <f>VLOOKUP(C79,Active!C$21:E$972,3,FALSE)</f>
        <v>5174.996224610878</v>
      </c>
      <c r="F79" s="3" t="s">
        <v>95</v>
      </c>
      <c r="G79" s="19" t="str">
        <f t="shared" si="16"/>
        <v>56238.6738</v>
      </c>
      <c r="H79" s="14">
        <f t="shared" si="17"/>
        <v>5175</v>
      </c>
      <c r="I79" s="57" t="s">
        <v>493</v>
      </c>
      <c r="J79" s="58" t="s">
        <v>494</v>
      </c>
      <c r="K79" s="57">
        <v>5175</v>
      </c>
      <c r="L79" s="57" t="s">
        <v>495</v>
      </c>
      <c r="M79" s="58" t="s">
        <v>325</v>
      </c>
      <c r="N79" s="58" t="s">
        <v>95</v>
      </c>
      <c r="O79" s="59" t="s">
        <v>197</v>
      </c>
      <c r="P79" s="60" t="s">
        <v>496</v>
      </c>
    </row>
    <row r="80" spans="1:16" ht="12.75" customHeight="1" thickBot="1" x14ac:dyDescent="0.25">
      <c r="A80" s="14" t="str">
        <f t="shared" si="12"/>
        <v>BAVM 234 </v>
      </c>
      <c r="B80" s="3" t="str">
        <f t="shared" si="13"/>
        <v>I</v>
      </c>
      <c r="C80" s="14">
        <f t="shared" si="14"/>
        <v>56541.348899999997</v>
      </c>
      <c r="D80" s="19" t="str">
        <f t="shared" si="15"/>
        <v>vis</v>
      </c>
      <c r="E80" s="56">
        <f>VLOOKUP(C80,Active!C$21:E$972,3,FALSE)</f>
        <v>5593.9956853763661</v>
      </c>
      <c r="F80" s="3" t="s">
        <v>95</v>
      </c>
      <c r="G80" s="19" t="str">
        <f t="shared" si="16"/>
        <v>56541.3489</v>
      </c>
      <c r="H80" s="14">
        <f t="shared" si="17"/>
        <v>5594</v>
      </c>
      <c r="I80" s="57" t="s">
        <v>502</v>
      </c>
      <c r="J80" s="58" t="s">
        <v>503</v>
      </c>
      <c r="K80" s="57">
        <v>5594</v>
      </c>
      <c r="L80" s="57" t="s">
        <v>504</v>
      </c>
      <c r="M80" s="58" t="s">
        <v>325</v>
      </c>
      <c r="N80" s="58">
        <v>0</v>
      </c>
      <c r="O80" s="59" t="s">
        <v>430</v>
      </c>
      <c r="P80" s="60" t="s">
        <v>505</v>
      </c>
    </row>
    <row r="81" spans="1:16" ht="12.75" customHeight="1" thickBot="1" x14ac:dyDescent="0.25">
      <c r="A81" s="14" t="str">
        <f t="shared" si="12"/>
        <v> PZ 8.75 </v>
      </c>
      <c r="B81" s="3" t="str">
        <f t="shared" si="13"/>
        <v>I</v>
      </c>
      <c r="C81" s="14">
        <f t="shared" si="14"/>
        <v>15831.790999999999</v>
      </c>
      <c r="D81" s="19" t="str">
        <f t="shared" si="15"/>
        <v>vis</v>
      </c>
      <c r="E81" s="56">
        <f>VLOOKUP(C81,Active!C$21:E$972,3,FALSE)</f>
        <v>-50761.09532839185</v>
      </c>
      <c r="F81" s="3" t="s">
        <v>95</v>
      </c>
      <c r="G81" s="19" t="str">
        <f t="shared" si="16"/>
        <v>15831.791</v>
      </c>
      <c r="H81" s="14">
        <f t="shared" si="17"/>
        <v>-50761</v>
      </c>
      <c r="I81" s="57" t="s">
        <v>99</v>
      </c>
      <c r="J81" s="58" t="s">
        <v>100</v>
      </c>
      <c r="K81" s="57">
        <v>-50761</v>
      </c>
      <c r="L81" s="57" t="s">
        <v>101</v>
      </c>
      <c r="M81" s="58" t="s">
        <v>102</v>
      </c>
      <c r="N81" s="58"/>
      <c r="O81" s="59" t="s">
        <v>103</v>
      </c>
      <c r="P81" s="59" t="s">
        <v>104</v>
      </c>
    </row>
    <row r="82" spans="1:16" ht="12.75" customHeight="1" thickBot="1" x14ac:dyDescent="0.25">
      <c r="A82" s="14" t="str">
        <f t="shared" si="12"/>
        <v> PZ 8.75 </v>
      </c>
      <c r="B82" s="3" t="str">
        <f t="shared" si="13"/>
        <v>I</v>
      </c>
      <c r="C82" s="14">
        <f t="shared" si="14"/>
        <v>17733.134999999998</v>
      </c>
      <c r="D82" s="19" t="str">
        <f t="shared" si="15"/>
        <v>vis</v>
      </c>
      <c r="E82" s="56">
        <f>VLOOKUP(C82,Active!C$21:E$972,3,FALSE)</f>
        <v>-48129.025129258545</v>
      </c>
      <c r="F82" s="3" t="s">
        <v>95</v>
      </c>
      <c r="G82" s="19" t="str">
        <f t="shared" si="16"/>
        <v>17733.135</v>
      </c>
      <c r="H82" s="14">
        <f t="shared" si="17"/>
        <v>-48129</v>
      </c>
      <c r="I82" s="57" t="s">
        <v>105</v>
      </c>
      <c r="J82" s="58" t="s">
        <v>106</v>
      </c>
      <c r="K82" s="57">
        <v>-48129</v>
      </c>
      <c r="L82" s="57" t="s">
        <v>107</v>
      </c>
      <c r="M82" s="58" t="s">
        <v>102</v>
      </c>
      <c r="N82" s="58"/>
      <c r="O82" s="59" t="s">
        <v>103</v>
      </c>
      <c r="P82" s="59" t="s">
        <v>104</v>
      </c>
    </row>
    <row r="83" spans="1:16" ht="12.75" customHeight="1" thickBot="1" x14ac:dyDescent="0.25">
      <c r="A83" s="14" t="str">
        <f t="shared" si="12"/>
        <v> PZ 8.75 </v>
      </c>
      <c r="B83" s="3" t="str">
        <f t="shared" si="13"/>
        <v>I</v>
      </c>
      <c r="C83" s="14">
        <f t="shared" si="14"/>
        <v>27683.098999999998</v>
      </c>
      <c r="D83" s="19" t="str">
        <f t="shared" si="15"/>
        <v>vis</v>
      </c>
      <c r="E83" s="56">
        <f>VLOOKUP(C83,Active!C$21:E$972,3,FALSE)</f>
        <v>-34355.082209487424</v>
      </c>
      <c r="F83" s="3" t="s">
        <v>95</v>
      </c>
      <c r="G83" s="19" t="str">
        <f t="shared" si="16"/>
        <v>27683.099</v>
      </c>
      <c r="H83" s="14">
        <f t="shared" si="17"/>
        <v>-34355</v>
      </c>
      <c r="I83" s="57" t="s">
        <v>108</v>
      </c>
      <c r="J83" s="58" t="s">
        <v>109</v>
      </c>
      <c r="K83" s="57">
        <v>-34355</v>
      </c>
      <c r="L83" s="57" t="s">
        <v>110</v>
      </c>
      <c r="M83" s="58" t="s">
        <v>102</v>
      </c>
      <c r="N83" s="58"/>
      <c r="O83" s="59" t="s">
        <v>103</v>
      </c>
      <c r="P83" s="59" t="s">
        <v>104</v>
      </c>
    </row>
    <row r="84" spans="1:16" ht="12.75" customHeight="1" thickBot="1" x14ac:dyDescent="0.25">
      <c r="A84" s="14" t="str">
        <f t="shared" si="12"/>
        <v> PZ 8.75 </v>
      </c>
      <c r="B84" s="3" t="str">
        <f t="shared" si="13"/>
        <v>I</v>
      </c>
      <c r="C84" s="14">
        <f t="shared" si="14"/>
        <v>28328.966</v>
      </c>
      <c r="D84" s="19" t="str">
        <f t="shared" si="15"/>
        <v>vis</v>
      </c>
      <c r="E84" s="56">
        <f>VLOOKUP(C84,Active!C$21:E$972,3,FALSE)</f>
        <v>-33460.995035728418</v>
      </c>
      <c r="F84" s="3" t="s">
        <v>95</v>
      </c>
      <c r="G84" s="19" t="str">
        <f t="shared" si="16"/>
        <v>28328.966</v>
      </c>
      <c r="H84" s="14">
        <f t="shared" si="17"/>
        <v>-33461</v>
      </c>
      <c r="I84" s="57" t="s">
        <v>111</v>
      </c>
      <c r="J84" s="58" t="s">
        <v>112</v>
      </c>
      <c r="K84" s="57">
        <v>-33461</v>
      </c>
      <c r="L84" s="57" t="s">
        <v>113</v>
      </c>
      <c r="M84" s="58" t="s">
        <v>102</v>
      </c>
      <c r="N84" s="58"/>
      <c r="O84" s="59" t="s">
        <v>103</v>
      </c>
      <c r="P84" s="59" t="s">
        <v>104</v>
      </c>
    </row>
    <row r="85" spans="1:16" ht="12.75" customHeight="1" thickBot="1" x14ac:dyDescent="0.25">
      <c r="A85" s="14" t="str">
        <f t="shared" si="12"/>
        <v> PZ 8.75 </v>
      </c>
      <c r="B85" s="3" t="str">
        <f t="shared" si="13"/>
        <v>I</v>
      </c>
      <c r="C85" s="14">
        <f t="shared" si="14"/>
        <v>28723.358</v>
      </c>
      <c r="D85" s="19" t="str">
        <f t="shared" si="15"/>
        <v>vis</v>
      </c>
      <c r="E85" s="56">
        <f>VLOOKUP(C85,Active!C$21:E$972,3,FALSE)</f>
        <v>-32915.029955250298</v>
      </c>
      <c r="F85" s="3" t="s">
        <v>95</v>
      </c>
      <c r="G85" s="19" t="str">
        <f t="shared" si="16"/>
        <v>28723.358</v>
      </c>
      <c r="H85" s="14">
        <f t="shared" si="17"/>
        <v>-32915</v>
      </c>
      <c r="I85" s="57" t="s">
        <v>114</v>
      </c>
      <c r="J85" s="58" t="s">
        <v>115</v>
      </c>
      <c r="K85" s="57">
        <v>-32915</v>
      </c>
      <c r="L85" s="57" t="s">
        <v>116</v>
      </c>
      <c r="M85" s="58" t="s">
        <v>102</v>
      </c>
      <c r="N85" s="58"/>
      <c r="O85" s="59" t="s">
        <v>103</v>
      </c>
      <c r="P85" s="59" t="s">
        <v>104</v>
      </c>
    </row>
    <row r="86" spans="1:16" ht="12.75" customHeight="1" thickBot="1" x14ac:dyDescent="0.25">
      <c r="A86" s="14" t="str">
        <f t="shared" si="12"/>
        <v> PZ 8.75 </v>
      </c>
      <c r="B86" s="3" t="str">
        <f t="shared" si="13"/>
        <v>I</v>
      </c>
      <c r="C86" s="14">
        <f t="shared" si="14"/>
        <v>28729.148000000001</v>
      </c>
      <c r="D86" s="19" t="str">
        <f t="shared" si="15"/>
        <v>vis</v>
      </c>
      <c r="E86" s="56">
        <f>VLOOKUP(C86,Active!C$21:E$972,3,FALSE)</f>
        <v>-32907.014737355494</v>
      </c>
      <c r="F86" s="3" t="s">
        <v>95</v>
      </c>
      <c r="G86" s="19" t="str">
        <f t="shared" si="16"/>
        <v>28729.148</v>
      </c>
      <c r="H86" s="14">
        <f t="shared" si="17"/>
        <v>-32907</v>
      </c>
      <c r="I86" s="57" t="s">
        <v>117</v>
      </c>
      <c r="J86" s="58" t="s">
        <v>118</v>
      </c>
      <c r="K86" s="57">
        <v>-32907</v>
      </c>
      <c r="L86" s="57" t="s">
        <v>119</v>
      </c>
      <c r="M86" s="58" t="s">
        <v>102</v>
      </c>
      <c r="N86" s="58"/>
      <c r="O86" s="59" t="s">
        <v>103</v>
      </c>
      <c r="P86" s="59" t="s">
        <v>104</v>
      </c>
    </row>
    <row r="87" spans="1:16" ht="12.75" customHeight="1" thickBot="1" x14ac:dyDescent="0.25">
      <c r="A87" s="14" t="str">
        <f t="shared" si="12"/>
        <v> PZ 8.75 </v>
      </c>
      <c r="B87" s="3" t="str">
        <f t="shared" si="13"/>
        <v>I</v>
      </c>
      <c r="C87" s="14">
        <f t="shared" si="14"/>
        <v>28747.204000000002</v>
      </c>
      <c r="D87" s="19" t="str">
        <f t="shared" si="15"/>
        <v>vis</v>
      </c>
      <c r="E87" s="56">
        <f>VLOOKUP(C87,Active!C$21:E$972,3,FALSE)</f>
        <v>-32882.019439547439</v>
      </c>
      <c r="F87" s="3" t="s">
        <v>95</v>
      </c>
      <c r="G87" s="19" t="str">
        <f t="shared" si="16"/>
        <v>28747.204</v>
      </c>
      <c r="H87" s="14">
        <f t="shared" si="17"/>
        <v>-32882</v>
      </c>
      <c r="I87" s="57" t="s">
        <v>120</v>
      </c>
      <c r="J87" s="58" t="s">
        <v>121</v>
      </c>
      <c r="K87" s="57">
        <v>-32882</v>
      </c>
      <c r="L87" s="57" t="s">
        <v>122</v>
      </c>
      <c r="M87" s="58" t="s">
        <v>102</v>
      </c>
      <c r="N87" s="58"/>
      <c r="O87" s="59" t="s">
        <v>103</v>
      </c>
      <c r="P87" s="59" t="s">
        <v>104</v>
      </c>
    </row>
    <row r="88" spans="1:16" ht="12.75" customHeight="1" thickBot="1" x14ac:dyDescent="0.25">
      <c r="A88" s="14" t="str">
        <f t="shared" si="12"/>
        <v> PZ 8.75 </v>
      </c>
      <c r="B88" s="3" t="str">
        <f t="shared" si="13"/>
        <v>I</v>
      </c>
      <c r="C88" s="14">
        <f t="shared" si="14"/>
        <v>28750.82</v>
      </c>
      <c r="D88" s="19" t="str">
        <f t="shared" si="15"/>
        <v>vis</v>
      </c>
      <c r="E88" s="56">
        <f>VLOOKUP(C88,Active!C$21:E$972,3,FALSE)</f>
        <v>-32877.013735245608</v>
      </c>
      <c r="F88" s="3" t="s">
        <v>95</v>
      </c>
      <c r="G88" s="19" t="str">
        <f t="shared" si="16"/>
        <v>28750.820</v>
      </c>
      <c r="H88" s="14">
        <f t="shared" si="17"/>
        <v>-32877</v>
      </c>
      <c r="I88" s="57" t="s">
        <v>123</v>
      </c>
      <c r="J88" s="58" t="s">
        <v>124</v>
      </c>
      <c r="K88" s="57">
        <v>-32877</v>
      </c>
      <c r="L88" s="57" t="s">
        <v>125</v>
      </c>
      <c r="M88" s="58" t="s">
        <v>102</v>
      </c>
      <c r="N88" s="58"/>
      <c r="O88" s="59" t="s">
        <v>103</v>
      </c>
      <c r="P88" s="59" t="s">
        <v>104</v>
      </c>
    </row>
    <row r="89" spans="1:16" ht="12.75" customHeight="1" thickBot="1" x14ac:dyDescent="0.25">
      <c r="A89" s="14" t="str">
        <f t="shared" si="12"/>
        <v> PZ 8.75 </v>
      </c>
      <c r="B89" s="3" t="str">
        <f t="shared" si="13"/>
        <v>I</v>
      </c>
      <c r="C89" s="14">
        <f t="shared" si="14"/>
        <v>28755.154999999999</v>
      </c>
      <c r="D89" s="19" t="str">
        <f t="shared" si="15"/>
        <v>vis</v>
      </c>
      <c r="E89" s="56">
        <f>VLOOKUP(C89,Active!C$21:E$972,3,FALSE)</f>
        <v>-32871.012704231107</v>
      </c>
      <c r="F89" s="3" t="s">
        <v>95</v>
      </c>
      <c r="G89" s="19" t="str">
        <f t="shared" si="16"/>
        <v>28755.155</v>
      </c>
      <c r="H89" s="14">
        <f t="shared" si="17"/>
        <v>-32871</v>
      </c>
      <c r="I89" s="57" t="s">
        <v>126</v>
      </c>
      <c r="J89" s="58" t="s">
        <v>127</v>
      </c>
      <c r="K89" s="57">
        <v>-32871</v>
      </c>
      <c r="L89" s="57" t="s">
        <v>128</v>
      </c>
      <c r="M89" s="58" t="s">
        <v>102</v>
      </c>
      <c r="N89" s="58"/>
      <c r="O89" s="59" t="s">
        <v>103</v>
      </c>
      <c r="P89" s="59" t="s">
        <v>104</v>
      </c>
    </row>
    <row r="90" spans="1:16" ht="12.75" customHeight="1" thickBot="1" x14ac:dyDescent="0.25">
      <c r="A90" s="14" t="str">
        <f t="shared" si="12"/>
        <v> PZ 8.75 </v>
      </c>
      <c r="B90" s="3" t="str">
        <f t="shared" si="13"/>
        <v>I</v>
      </c>
      <c r="C90" s="14">
        <f t="shared" si="14"/>
        <v>28763.100999999999</v>
      </c>
      <c r="D90" s="19" t="str">
        <f t="shared" si="15"/>
        <v>vis</v>
      </c>
      <c r="E90" s="56">
        <f>VLOOKUP(C90,Active!C$21:E$972,3,FALSE)</f>
        <v>-32860.012890519167</v>
      </c>
      <c r="F90" s="3" t="s">
        <v>95</v>
      </c>
      <c r="G90" s="19" t="str">
        <f t="shared" si="16"/>
        <v>28763.101</v>
      </c>
      <c r="H90" s="14">
        <f t="shared" si="17"/>
        <v>-32860</v>
      </c>
      <c r="I90" s="57" t="s">
        <v>129</v>
      </c>
      <c r="J90" s="58" t="s">
        <v>130</v>
      </c>
      <c r="K90" s="57">
        <v>-32860</v>
      </c>
      <c r="L90" s="57" t="s">
        <v>128</v>
      </c>
      <c r="M90" s="58" t="s">
        <v>102</v>
      </c>
      <c r="N90" s="58"/>
      <c r="O90" s="59" t="s">
        <v>103</v>
      </c>
      <c r="P90" s="59" t="s">
        <v>104</v>
      </c>
    </row>
    <row r="91" spans="1:16" ht="12.75" customHeight="1" thickBot="1" x14ac:dyDescent="0.25">
      <c r="A91" s="14" t="str">
        <f t="shared" si="12"/>
        <v> PZ 8.75 </v>
      </c>
      <c r="B91" s="3" t="str">
        <f t="shared" si="13"/>
        <v>I</v>
      </c>
      <c r="C91" s="14">
        <f t="shared" si="14"/>
        <v>28773.287</v>
      </c>
      <c r="D91" s="19" t="str">
        <f t="shared" si="15"/>
        <v>vis</v>
      </c>
      <c r="E91" s="56">
        <f>VLOOKUP(C91,Active!C$21:E$972,3,FALSE)</f>
        <v>-32845.912198036182</v>
      </c>
      <c r="F91" s="3" t="s">
        <v>95</v>
      </c>
      <c r="G91" s="19" t="str">
        <f t="shared" si="16"/>
        <v>28773.287</v>
      </c>
      <c r="H91" s="14">
        <f t="shared" si="17"/>
        <v>-32846</v>
      </c>
      <c r="I91" s="57" t="s">
        <v>131</v>
      </c>
      <c r="J91" s="58" t="s">
        <v>132</v>
      </c>
      <c r="K91" s="57">
        <v>-32846</v>
      </c>
      <c r="L91" s="57" t="s">
        <v>133</v>
      </c>
      <c r="M91" s="58" t="s">
        <v>102</v>
      </c>
      <c r="N91" s="58"/>
      <c r="O91" s="59" t="s">
        <v>103</v>
      </c>
      <c r="P91" s="59" t="s">
        <v>104</v>
      </c>
    </row>
    <row r="92" spans="1:16" ht="12.75" customHeight="1" thickBot="1" x14ac:dyDescent="0.25">
      <c r="A92" s="14" t="str">
        <f t="shared" si="12"/>
        <v> PZ 8.75 </v>
      </c>
      <c r="B92" s="3" t="str">
        <f t="shared" si="13"/>
        <v>I</v>
      </c>
      <c r="C92" s="14">
        <f t="shared" si="14"/>
        <v>28776.087</v>
      </c>
      <c r="D92" s="19" t="str">
        <f t="shared" si="15"/>
        <v>vis</v>
      </c>
      <c r="E92" s="56">
        <f>VLOOKUP(C92,Active!C$21:E$972,3,FALSE)</f>
        <v>-32842.036099572368</v>
      </c>
      <c r="F92" s="3" t="s">
        <v>95</v>
      </c>
      <c r="G92" s="19" t="str">
        <f t="shared" si="16"/>
        <v>28776.087</v>
      </c>
      <c r="H92" s="14">
        <f t="shared" si="17"/>
        <v>-32842</v>
      </c>
      <c r="I92" s="57" t="s">
        <v>134</v>
      </c>
      <c r="J92" s="58" t="s">
        <v>135</v>
      </c>
      <c r="K92" s="57">
        <v>-32842</v>
      </c>
      <c r="L92" s="57" t="s">
        <v>136</v>
      </c>
      <c r="M92" s="58" t="s">
        <v>102</v>
      </c>
      <c r="N92" s="58"/>
      <c r="O92" s="59" t="s">
        <v>103</v>
      </c>
      <c r="P92" s="59" t="s">
        <v>104</v>
      </c>
    </row>
    <row r="93" spans="1:16" ht="12.75" customHeight="1" thickBot="1" x14ac:dyDescent="0.25">
      <c r="A93" s="14" t="str">
        <f t="shared" si="12"/>
        <v> PZ 8.75 </v>
      </c>
      <c r="B93" s="3" t="str">
        <f t="shared" si="13"/>
        <v>I</v>
      </c>
      <c r="C93" s="14">
        <f t="shared" si="14"/>
        <v>29046.27</v>
      </c>
      <c r="D93" s="19" t="str">
        <f t="shared" si="15"/>
        <v>vis</v>
      </c>
      <c r="E93" s="56">
        <f>VLOOKUP(C93,Active!C$21:E$972,3,FALSE)</f>
        <v>-32468.01613126972</v>
      </c>
      <c r="F93" s="3" t="s">
        <v>95</v>
      </c>
      <c r="G93" s="19" t="str">
        <f t="shared" si="16"/>
        <v>29046.270</v>
      </c>
      <c r="H93" s="14">
        <f t="shared" si="17"/>
        <v>-32468</v>
      </c>
      <c r="I93" s="57" t="s">
        <v>137</v>
      </c>
      <c r="J93" s="58" t="s">
        <v>138</v>
      </c>
      <c r="K93" s="57">
        <v>-32468</v>
      </c>
      <c r="L93" s="57" t="s">
        <v>139</v>
      </c>
      <c r="M93" s="58" t="s">
        <v>102</v>
      </c>
      <c r="N93" s="58"/>
      <c r="O93" s="59" t="s">
        <v>103</v>
      </c>
      <c r="P93" s="59" t="s">
        <v>104</v>
      </c>
    </row>
    <row r="94" spans="1:16" ht="12.75" customHeight="1" thickBot="1" x14ac:dyDescent="0.25">
      <c r="A94" s="14" t="str">
        <f t="shared" si="12"/>
        <v> PZ 8.75 </v>
      </c>
      <c r="B94" s="3" t="str">
        <f t="shared" si="13"/>
        <v>I</v>
      </c>
      <c r="C94" s="14">
        <f t="shared" si="14"/>
        <v>29133.681</v>
      </c>
      <c r="D94" s="19" t="str">
        <f t="shared" si="15"/>
        <v>vis</v>
      </c>
      <c r="E94" s="56">
        <f>VLOOKUP(C94,Active!C$21:E$972,3,FALSE)</f>
        <v>-32347.011258833987</v>
      </c>
      <c r="F94" s="3" t="s">
        <v>95</v>
      </c>
      <c r="G94" s="19" t="str">
        <f t="shared" si="16"/>
        <v>29133.681</v>
      </c>
      <c r="H94" s="14">
        <f t="shared" si="17"/>
        <v>-32347</v>
      </c>
      <c r="I94" s="57" t="s">
        <v>140</v>
      </c>
      <c r="J94" s="58" t="s">
        <v>141</v>
      </c>
      <c r="K94" s="57">
        <v>-32347</v>
      </c>
      <c r="L94" s="57" t="s">
        <v>142</v>
      </c>
      <c r="M94" s="58" t="s">
        <v>102</v>
      </c>
      <c r="N94" s="58"/>
      <c r="O94" s="59" t="s">
        <v>103</v>
      </c>
      <c r="P94" s="59" t="s">
        <v>104</v>
      </c>
    </row>
    <row r="95" spans="1:16" ht="12.75" customHeight="1" thickBot="1" x14ac:dyDescent="0.25">
      <c r="A95" s="14" t="str">
        <f t="shared" si="12"/>
        <v> PZ 8.75 </v>
      </c>
      <c r="B95" s="3" t="str">
        <f t="shared" si="13"/>
        <v>I</v>
      </c>
      <c r="C95" s="14">
        <f t="shared" si="14"/>
        <v>29161.116000000002</v>
      </c>
      <c r="D95" s="19" t="str">
        <f t="shared" si="15"/>
        <v>vis</v>
      </c>
      <c r="E95" s="56">
        <f>VLOOKUP(C95,Active!C$21:E$972,3,FALSE)</f>
        <v>-32309.032415493053</v>
      </c>
      <c r="F95" s="3" t="s">
        <v>95</v>
      </c>
      <c r="G95" s="19" t="str">
        <f t="shared" si="16"/>
        <v>29161.116</v>
      </c>
      <c r="H95" s="14">
        <f t="shared" si="17"/>
        <v>-32309</v>
      </c>
      <c r="I95" s="57" t="s">
        <v>143</v>
      </c>
      <c r="J95" s="58" t="s">
        <v>144</v>
      </c>
      <c r="K95" s="57">
        <v>-32309</v>
      </c>
      <c r="L95" s="57" t="s">
        <v>145</v>
      </c>
      <c r="M95" s="58" t="s">
        <v>102</v>
      </c>
      <c r="N95" s="58"/>
      <c r="O95" s="59" t="s">
        <v>103</v>
      </c>
      <c r="P95" s="59" t="s">
        <v>104</v>
      </c>
    </row>
    <row r="96" spans="1:16" ht="12.75" customHeight="1" thickBot="1" x14ac:dyDescent="0.25">
      <c r="A96" s="14" t="str">
        <f t="shared" si="12"/>
        <v> PZ 8.75 </v>
      </c>
      <c r="B96" s="3" t="str">
        <f t="shared" si="13"/>
        <v>I</v>
      </c>
      <c r="C96" s="14">
        <f t="shared" si="14"/>
        <v>29166.172999999999</v>
      </c>
      <c r="D96" s="19" t="str">
        <f t="shared" si="15"/>
        <v>vis</v>
      </c>
      <c r="E96" s="56">
        <f>VLOOKUP(C96,Active!C$21:E$972,3,FALSE)</f>
        <v>-32302.03190480324</v>
      </c>
      <c r="F96" s="3" t="s">
        <v>95</v>
      </c>
      <c r="G96" s="19" t="str">
        <f t="shared" si="16"/>
        <v>29166.173</v>
      </c>
      <c r="H96" s="14">
        <f t="shared" si="17"/>
        <v>-32302</v>
      </c>
      <c r="I96" s="57" t="s">
        <v>146</v>
      </c>
      <c r="J96" s="58" t="s">
        <v>147</v>
      </c>
      <c r="K96" s="57">
        <v>-32302</v>
      </c>
      <c r="L96" s="57" t="s">
        <v>145</v>
      </c>
      <c r="M96" s="58" t="s">
        <v>102</v>
      </c>
      <c r="N96" s="58"/>
      <c r="O96" s="59" t="s">
        <v>103</v>
      </c>
      <c r="P96" s="59" t="s">
        <v>104</v>
      </c>
    </row>
    <row r="97" spans="1:16" ht="12.75" customHeight="1" thickBot="1" x14ac:dyDescent="0.25">
      <c r="A97" s="14" t="str">
        <f t="shared" si="12"/>
        <v> PZ 8.75 </v>
      </c>
      <c r="B97" s="3" t="str">
        <f t="shared" si="13"/>
        <v>I</v>
      </c>
      <c r="C97" s="14">
        <f t="shared" si="14"/>
        <v>29455.844000000001</v>
      </c>
      <c r="D97" s="19" t="str">
        <f t="shared" si="15"/>
        <v>vis</v>
      </c>
      <c r="E97" s="56">
        <f>VLOOKUP(C97,Active!C$21:E$972,3,FALSE)</f>
        <v>-31901.034291192474</v>
      </c>
      <c r="F97" s="3" t="s">
        <v>95</v>
      </c>
      <c r="G97" s="19" t="str">
        <f t="shared" si="16"/>
        <v>29455.844</v>
      </c>
      <c r="H97" s="14">
        <f t="shared" si="17"/>
        <v>-31901</v>
      </c>
      <c r="I97" s="57" t="s">
        <v>148</v>
      </c>
      <c r="J97" s="58" t="s">
        <v>149</v>
      </c>
      <c r="K97" s="57">
        <v>-31901</v>
      </c>
      <c r="L97" s="57" t="s">
        <v>150</v>
      </c>
      <c r="M97" s="58" t="s">
        <v>102</v>
      </c>
      <c r="N97" s="58"/>
      <c r="O97" s="59" t="s">
        <v>103</v>
      </c>
      <c r="P97" s="59" t="s">
        <v>104</v>
      </c>
    </row>
    <row r="98" spans="1:16" ht="12.75" customHeight="1" thickBot="1" x14ac:dyDescent="0.25">
      <c r="A98" s="14" t="str">
        <f t="shared" si="12"/>
        <v> PZ 8.75 </v>
      </c>
      <c r="B98" s="3" t="str">
        <f t="shared" si="13"/>
        <v>I</v>
      </c>
      <c r="C98" s="14">
        <f t="shared" si="14"/>
        <v>29460.919000000002</v>
      </c>
      <c r="D98" s="19" t="str">
        <f t="shared" si="15"/>
        <v>vis</v>
      </c>
      <c r="E98" s="56">
        <f>VLOOKUP(C98,Active!C$21:E$972,3,FALSE)</f>
        <v>-31894.00886272682</v>
      </c>
      <c r="F98" s="3" t="s">
        <v>95</v>
      </c>
      <c r="G98" s="19" t="str">
        <f t="shared" si="16"/>
        <v>29460.919</v>
      </c>
      <c r="H98" s="14">
        <f t="shared" si="17"/>
        <v>-31894</v>
      </c>
      <c r="I98" s="57" t="s">
        <v>151</v>
      </c>
      <c r="J98" s="58" t="s">
        <v>152</v>
      </c>
      <c r="K98" s="57">
        <v>-31894</v>
      </c>
      <c r="L98" s="57" t="s">
        <v>153</v>
      </c>
      <c r="M98" s="58" t="s">
        <v>102</v>
      </c>
      <c r="N98" s="58"/>
      <c r="O98" s="59" t="s">
        <v>103</v>
      </c>
      <c r="P98" s="59" t="s">
        <v>104</v>
      </c>
    </row>
    <row r="99" spans="1:16" ht="12.75" customHeight="1" thickBot="1" x14ac:dyDescent="0.25">
      <c r="A99" s="14" t="str">
        <f t="shared" si="12"/>
        <v> PZ 8.75 </v>
      </c>
      <c r="B99" s="3" t="str">
        <f t="shared" si="13"/>
        <v>I</v>
      </c>
      <c r="C99" s="14">
        <f t="shared" si="14"/>
        <v>29465.974999999999</v>
      </c>
      <c r="D99" s="19" t="str">
        <f t="shared" si="15"/>
        <v>vis</v>
      </c>
      <c r="E99" s="56">
        <f>VLOOKUP(C99,Active!C$21:E$972,3,FALSE)</f>
        <v>-31887.009736357886</v>
      </c>
      <c r="F99" s="3" t="s">
        <v>95</v>
      </c>
      <c r="G99" s="19" t="str">
        <f t="shared" si="16"/>
        <v>29465.975</v>
      </c>
      <c r="H99" s="14">
        <f t="shared" si="17"/>
        <v>-31887</v>
      </c>
      <c r="I99" s="57" t="s">
        <v>154</v>
      </c>
      <c r="J99" s="58" t="s">
        <v>155</v>
      </c>
      <c r="K99" s="57">
        <v>-31887</v>
      </c>
      <c r="L99" s="57" t="s">
        <v>156</v>
      </c>
      <c r="M99" s="58" t="s">
        <v>102</v>
      </c>
      <c r="N99" s="58"/>
      <c r="O99" s="59" t="s">
        <v>103</v>
      </c>
      <c r="P99" s="59" t="s">
        <v>104</v>
      </c>
    </row>
    <row r="100" spans="1:16" ht="12.75" customHeight="1" thickBot="1" x14ac:dyDescent="0.25">
      <c r="A100" s="14" t="str">
        <f t="shared" si="12"/>
        <v> PZ 8.75 </v>
      </c>
      <c r="B100" s="3" t="str">
        <f t="shared" si="13"/>
        <v>I</v>
      </c>
      <c r="C100" s="14">
        <f t="shared" si="14"/>
        <v>29486.203000000001</v>
      </c>
      <c r="D100" s="19" t="str">
        <f t="shared" si="15"/>
        <v>vis</v>
      </c>
      <c r="E100" s="56">
        <f>VLOOKUP(C100,Active!C$21:E$972,3,FALSE)</f>
        <v>-31859.007693598618</v>
      </c>
      <c r="F100" s="3" t="s">
        <v>95</v>
      </c>
      <c r="G100" s="19" t="str">
        <f t="shared" si="16"/>
        <v>29486.203</v>
      </c>
      <c r="H100" s="14">
        <f t="shared" si="17"/>
        <v>-31859</v>
      </c>
      <c r="I100" s="57" t="s">
        <v>157</v>
      </c>
      <c r="J100" s="58" t="s">
        <v>158</v>
      </c>
      <c r="K100" s="57">
        <v>-31859</v>
      </c>
      <c r="L100" s="57" t="s">
        <v>153</v>
      </c>
      <c r="M100" s="58" t="s">
        <v>102</v>
      </c>
      <c r="N100" s="58"/>
      <c r="O100" s="59" t="s">
        <v>103</v>
      </c>
      <c r="P100" s="59" t="s">
        <v>104</v>
      </c>
    </row>
    <row r="101" spans="1:16" ht="12.75" customHeight="1" thickBot="1" x14ac:dyDescent="0.25">
      <c r="A101" s="14" t="str">
        <f t="shared" si="12"/>
        <v> PZ 8.75 </v>
      </c>
      <c r="B101" s="3" t="str">
        <f t="shared" si="13"/>
        <v>I</v>
      </c>
      <c r="C101" s="14">
        <f t="shared" si="14"/>
        <v>29492.715</v>
      </c>
      <c r="D101" s="19" t="str">
        <f t="shared" si="15"/>
        <v>vis</v>
      </c>
      <c r="E101" s="56">
        <f>VLOOKUP(C101,Active!C$21:E$972,3,FALSE)</f>
        <v>-31849.992996028504</v>
      </c>
      <c r="F101" s="3" t="s">
        <v>95</v>
      </c>
      <c r="G101" s="19" t="str">
        <f t="shared" si="16"/>
        <v>29492.715</v>
      </c>
      <c r="H101" s="14">
        <f t="shared" si="17"/>
        <v>-31850</v>
      </c>
      <c r="I101" s="57" t="s">
        <v>159</v>
      </c>
      <c r="J101" s="58" t="s">
        <v>160</v>
      </c>
      <c r="K101" s="57">
        <v>-31850</v>
      </c>
      <c r="L101" s="57" t="s">
        <v>161</v>
      </c>
      <c r="M101" s="58" t="s">
        <v>102</v>
      </c>
      <c r="N101" s="58"/>
      <c r="O101" s="59" t="s">
        <v>103</v>
      </c>
      <c r="P101" s="59" t="s">
        <v>104</v>
      </c>
    </row>
    <row r="102" spans="1:16" ht="12.75" customHeight="1" thickBot="1" x14ac:dyDescent="0.25">
      <c r="A102" s="14" t="str">
        <f t="shared" si="12"/>
        <v> PZ 8.75 </v>
      </c>
      <c r="B102" s="3" t="str">
        <f t="shared" si="13"/>
        <v>I</v>
      </c>
      <c r="C102" s="14">
        <f t="shared" si="14"/>
        <v>29656.674999999999</v>
      </c>
      <c r="D102" s="19" t="str">
        <f t="shared" si="15"/>
        <v>vis</v>
      </c>
      <c r="E102" s="56">
        <f>VLOOKUP(C102,Active!C$21:E$972,3,FALSE)</f>
        <v>-31623.019744554866</v>
      </c>
      <c r="F102" s="3" t="s">
        <v>95</v>
      </c>
      <c r="G102" s="19" t="str">
        <f t="shared" si="16"/>
        <v>29656.675</v>
      </c>
      <c r="H102" s="14">
        <f t="shared" si="17"/>
        <v>-31623</v>
      </c>
      <c r="I102" s="57" t="s">
        <v>162</v>
      </c>
      <c r="J102" s="58" t="s">
        <v>163</v>
      </c>
      <c r="K102" s="57">
        <v>-31623</v>
      </c>
      <c r="L102" s="57" t="s">
        <v>122</v>
      </c>
      <c r="M102" s="58" t="s">
        <v>102</v>
      </c>
      <c r="N102" s="58"/>
      <c r="O102" s="59" t="s">
        <v>103</v>
      </c>
      <c r="P102" s="59" t="s">
        <v>104</v>
      </c>
    </row>
    <row r="103" spans="1:16" ht="12.75" customHeight="1" thickBot="1" x14ac:dyDescent="0.25">
      <c r="A103" s="14" t="str">
        <f t="shared" si="12"/>
        <v> PZ 8.75 </v>
      </c>
      <c r="B103" s="3" t="str">
        <f t="shared" si="13"/>
        <v>I</v>
      </c>
      <c r="C103" s="14">
        <f t="shared" si="14"/>
        <v>30798.76</v>
      </c>
      <c r="D103" s="19" t="str">
        <f t="shared" si="15"/>
        <v>vis</v>
      </c>
      <c r="E103" s="56">
        <f>VLOOKUP(C103,Active!C$21:E$972,3,FALSE)</f>
        <v>-30042.007632397799</v>
      </c>
      <c r="F103" s="3" t="s">
        <v>95</v>
      </c>
      <c r="G103" s="19" t="str">
        <f t="shared" si="16"/>
        <v>30798.760</v>
      </c>
      <c r="H103" s="14">
        <f t="shared" si="17"/>
        <v>-30042</v>
      </c>
      <c r="I103" s="57" t="s">
        <v>164</v>
      </c>
      <c r="J103" s="58" t="s">
        <v>165</v>
      </c>
      <c r="K103" s="57">
        <v>-30042</v>
      </c>
      <c r="L103" s="57" t="s">
        <v>153</v>
      </c>
      <c r="M103" s="58" t="s">
        <v>102</v>
      </c>
      <c r="N103" s="58"/>
      <c r="O103" s="59" t="s">
        <v>103</v>
      </c>
      <c r="P103" s="59" t="s">
        <v>104</v>
      </c>
    </row>
    <row r="104" spans="1:16" ht="12.75" customHeight="1" thickBot="1" x14ac:dyDescent="0.25">
      <c r="A104" s="14" t="str">
        <f t="shared" si="12"/>
        <v> VSS 4.169 </v>
      </c>
      <c r="B104" s="3" t="str">
        <f t="shared" si="13"/>
        <v>I</v>
      </c>
      <c r="C104" s="14">
        <f t="shared" si="14"/>
        <v>33924.487999999998</v>
      </c>
      <c r="D104" s="19" t="str">
        <f t="shared" si="15"/>
        <v>vis</v>
      </c>
      <c r="E104" s="56">
        <f>VLOOKUP(C104,Active!C$21:E$972,3,FALSE)</f>
        <v>-25714.997097009898</v>
      </c>
      <c r="F104" s="3" t="s">
        <v>95</v>
      </c>
      <c r="G104" s="19" t="str">
        <f t="shared" si="16"/>
        <v>33924.488</v>
      </c>
      <c r="H104" s="14">
        <f t="shared" si="17"/>
        <v>-25715</v>
      </c>
      <c r="I104" s="57" t="s">
        <v>166</v>
      </c>
      <c r="J104" s="58" t="s">
        <v>167</v>
      </c>
      <c r="K104" s="57">
        <v>-25715</v>
      </c>
      <c r="L104" s="57" t="s">
        <v>168</v>
      </c>
      <c r="M104" s="58" t="s">
        <v>98</v>
      </c>
      <c r="N104" s="58"/>
      <c r="O104" s="59" t="s">
        <v>169</v>
      </c>
      <c r="P104" s="59" t="s">
        <v>170</v>
      </c>
    </row>
    <row r="105" spans="1:16" ht="12.75" customHeight="1" thickBot="1" x14ac:dyDescent="0.25">
      <c r="A105" s="14" t="str">
        <f t="shared" si="12"/>
        <v> AC 163.15 </v>
      </c>
      <c r="B105" s="3" t="str">
        <f t="shared" si="13"/>
        <v>I</v>
      </c>
      <c r="C105" s="14">
        <f t="shared" si="14"/>
        <v>34979.152000000002</v>
      </c>
      <c r="D105" s="19" t="str">
        <f t="shared" si="15"/>
        <v>vis</v>
      </c>
      <c r="E105" s="56">
        <f>VLOOKUP(C105,Active!C$21:E$972,3,FALSE)</f>
        <v>-24255.003700497353</v>
      </c>
      <c r="F105" s="3" t="s">
        <v>95</v>
      </c>
      <c r="G105" s="19" t="str">
        <f t="shared" si="16"/>
        <v>34979.152</v>
      </c>
      <c r="H105" s="14">
        <f t="shared" si="17"/>
        <v>-24255</v>
      </c>
      <c r="I105" s="57" t="s">
        <v>171</v>
      </c>
      <c r="J105" s="58" t="s">
        <v>172</v>
      </c>
      <c r="K105" s="57">
        <v>-24255</v>
      </c>
      <c r="L105" s="57" t="s">
        <v>97</v>
      </c>
      <c r="M105" s="58" t="s">
        <v>98</v>
      </c>
      <c r="N105" s="58"/>
      <c r="O105" s="59" t="s">
        <v>173</v>
      </c>
      <c r="P105" s="59" t="s">
        <v>174</v>
      </c>
    </row>
    <row r="106" spans="1:16" ht="12.75" customHeight="1" thickBot="1" x14ac:dyDescent="0.25">
      <c r="A106" s="14" t="str">
        <f t="shared" si="12"/>
        <v> HABZ 78 </v>
      </c>
      <c r="B106" s="3" t="str">
        <f t="shared" si="13"/>
        <v>I</v>
      </c>
      <c r="C106" s="14">
        <f t="shared" si="14"/>
        <v>39029.502</v>
      </c>
      <c r="D106" s="19" t="str">
        <f t="shared" si="15"/>
        <v>vis</v>
      </c>
      <c r="E106" s="56">
        <f>VLOOKUP(C106,Active!C$21:E$972,3,FALSE)</f>
        <v>-18648.019624465029</v>
      </c>
      <c r="F106" s="3" t="s">
        <v>95</v>
      </c>
      <c r="G106" s="19" t="str">
        <f t="shared" si="16"/>
        <v>39029.502</v>
      </c>
      <c r="H106" s="14">
        <f t="shared" si="17"/>
        <v>-18648</v>
      </c>
      <c r="I106" s="57" t="s">
        <v>175</v>
      </c>
      <c r="J106" s="58" t="s">
        <v>176</v>
      </c>
      <c r="K106" s="57">
        <v>-18648</v>
      </c>
      <c r="L106" s="57" t="s">
        <v>122</v>
      </c>
      <c r="M106" s="58" t="s">
        <v>102</v>
      </c>
      <c r="N106" s="58"/>
      <c r="O106" s="59" t="s">
        <v>177</v>
      </c>
      <c r="P106" s="59" t="s">
        <v>178</v>
      </c>
    </row>
    <row r="107" spans="1:16" ht="12.75" customHeight="1" thickBot="1" x14ac:dyDescent="0.25">
      <c r="A107" s="14" t="str">
        <f t="shared" ref="A107:A125" si="18">P107</f>
        <v> HABZ 78 </v>
      </c>
      <c r="B107" s="3" t="str">
        <f t="shared" ref="B107:B125" si="19">IF(H107=INT(H107),"I","II")</f>
        <v>I</v>
      </c>
      <c r="C107" s="14">
        <f t="shared" ref="C107:C125" si="20">1*G107</f>
        <v>40151.379999999997</v>
      </c>
      <c r="D107" s="19" t="str">
        <f t="shared" ref="D107:D125" si="21">VLOOKUP(F107,I$1:J$5,2,FALSE)</f>
        <v>vis</v>
      </c>
      <c r="E107" s="56">
        <f>VLOOKUP(C107,Active!C$21:E$972,3,FALSE)</f>
        <v>-17094.980484328749</v>
      </c>
      <c r="F107" s="3" t="s">
        <v>95</v>
      </c>
      <c r="G107" s="19" t="str">
        <f t="shared" ref="G107:G125" si="22">MID(I107,3,LEN(I107)-3)</f>
        <v>40151.380</v>
      </c>
      <c r="H107" s="14">
        <f t="shared" ref="H107:H125" si="23">1*K107</f>
        <v>-17095</v>
      </c>
      <c r="I107" s="57" t="s">
        <v>186</v>
      </c>
      <c r="J107" s="58" t="s">
        <v>187</v>
      </c>
      <c r="K107" s="57">
        <v>-17095</v>
      </c>
      <c r="L107" s="57" t="s">
        <v>188</v>
      </c>
      <c r="M107" s="58" t="s">
        <v>102</v>
      </c>
      <c r="N107" s="58"/>
      <c r="O107" s="59" t="s">
        <v>177</v>
      </c>
      <c r="P107" s="59" t="s">
        <v>178</v>
      </c>
    </row>
    <row r="108" spans="1:16" ht="12.75" customHeight="1" thickBot="1" x14ac:dyDescent="0.25">
      <c r="A108" s="14" t="str">
        <f t="shared" si="18"/>
        <v> HABZ 78 </v>
      </c>
      <c r="B108" s="3" t="str">
        <f t="shared" si="19"/>
        <v>I</v>
      </c>
      <c r="C108" s="14">
        <f t="shared" si="20"/>
        <v>41595.392</v>
      </c>
      <c r="D108" s="19" t="str">
        <f t="shared" si="21"/>
        <v>vis</v>
      </c>
      <c r="E108" s="56">
        <f>VLOOKUP(C108,Active!C$21:E$972,3,FALSE)</f>
        <v>-15096.004521856465</v>
      </c>
      <c r="F108" s="3" t="s">
        <v>95</v>
      </c>
      <c r="G108" s="19" t="str">
        <f t="shared" si="22"/>
        <v>41595.392</v>
      </c>
      <c r="H108" s="14">
        <f t="shared" si="23"/>
        <v>-15096</v>
      </c>
      <c r="I108" s="57" t="s">
        <v>189</v>
      </c>
      <c r="J108" s="58" t="s">
        <v>190</v>
      </c>
      <c r="K108" s="57">
        <v>-15096</v>
      </c>
      <c r="L108" s="57" t="s">
        <v>97</v>
      </c>
      <c r="M108" s="58" t="s">
        <v>98</v>
      </c>
      <c r="N108" s="58"/>
      <c r="O108" s="59" t="s">
        <v>177</v>
      </c>
      <c r="P108" s="59" t="s">
        <v>178</v>
      </c>
    </row>
    <row r="109" spans="1:16" ht="12.75" customHeight="1" thickBot="1" x14ac:dyDescent="0.25">
      <c r="A109" s="14" t="str">
        <f t="shared" si="18"/>
        <v> HABZ 78 </v>
      </c>
      <c r="B109" s="3" t="str">
        <f t="shared" si="19"/>
        <v>I</v>
      </c>
      <c r="C109" s="14">
        <f t="shared" si="20"/>
        <v>41598.288999999997</v>
      </c>
      <c r="D109" s="19" t="str">
        <f t="shared" si="21"/>
        <v>vis</v>
      </c>
      <c r="E109" s="56">
        <f>VLOOKUP(C109,Active!C$21:E$972,3,FALSE)</f>
        <v>-15091.994144267306</v>
      </c>
      <c r="F109" s="3" t="s">
        <v>95</v>
      </c>
      <c r="G109" s="19" t="str">
        <f t="shared" si="22"/>
        <v>41598.289</v>
      </c>
      <c r="H109" s="14">
        <f t="shared" si="23"/>
        <v>-15092</v>
      </c>
      <c r="I109" s="57" t="s">
        <v>191</v>
      </c>
      <c r="J109" s="58" t="s">
        <v>192</v>
      </c>
      <c r="K109" s="57">
        <v>-15092</v>
      </c>
      <c r="L109" s="57" t="s">
        <v>113</v>
      </c>
      <c r="M109" s="58" t="s">
        <v>98</v>
      </c>
      <c r="N109" s="58"/>
      <c r="O109" s="59" t="s">
        <v>177</v>
      </c>
      <c r="P109" s="59" t="s">
        <v>178</v>
      </c>
    </row>
    <row r="110" spans="1:16" ht="12.75" customHeight="1" thickBot="1" x14ac:dyDescent="0.25">
      <c r="A110" s="14" t="str">
        <f t="shared" si="18"/>
        <v> MVS 7.149 </v>
      </c>
      <c r="B110" s="3" t="str">
        <f t="shared" si="19"/>
        <v>I</v>
      </c>
      <c r="C110" s="14">
        <f t="shared" si="20"/>
        <v>42628.419000000002</v>
      </c>
      <c r="D110" s="19" t="str">
        <f t="shared" si="21"/>
        <v>vis</v>
      </c>
      <c r="E110" s="56">
        <f>VLOOKUP(C110,Active!C$21:E$972,3,FALSE)</f>
        <v>-13665.963676223011</v>
      </c>
      <c r="F110" s="3" t="s">
        <v>95</v>
      </c>
      <c r="G110" s="19" t="str">
        <f t="shared" si="22"/>
        <v>42628.419</v>
      </c>
      <c r="H110" s="14">
        <f t="shared" si="23"/>
        <v>-13666</v>
      </c>
      <c r="I110" s="57" t="s">
        <v>199</v>
      </c>
      <c r="J110" s="58" t="s">
        <v>200</v>
      </c>
      <c r="K110" s="57">
        <v>-13666</v>
      </c>
      <c r="L110" s="57" t="s">
        <v>201</v>
      </c>
      <c r="M110" s="58" t="s">
        <v>196</v>
      </c>
      <c r="N110" s="58"/>
      <c r="O110" s="59" t="s">
        <v>202</v>
      </c>
      <c r="P110" s="59" t="s">
        <v>203</v>
      </c>
    </row>
    <row r="111" spans="1:16" ht="12.75" customHeight="1" thickBot="1" x14ac:dyDescent="0.25">
      <c r="A111" s="14" t="str">
        <f t="shared" si="18"/>
        <v> BBS 91 </v>
      </c>
      <c r="B111" s="3" t="str">
        <f t="shared" si="19"/>
        <v>I</v>
      </c>
      <c r="C111" s="14">
        <f t="shared" si="20"/>
        <v>47554.281999999999</v>
      </c>
      <c r="D111" s="19" t="str">
        <f t="shared" si="21"/>
        <v>vis</v>
      </c>
      <c r="E111" s="56">
        <f>VLOOKUP(C111,Active!C$21:E$972,3,FALSE)</f>
        <v>-6846.9886736388344</v>
      </c>
      <c r="F111" s="3" t="s">
        <v>95</v>
      </c>
      <c r="G111" s="19" t="str">
        <f t="shared" si="22"/>
        <v>47554.282</v>
      </c>
      <c r="H111" s="14">
        <f t="shared" si="23"/>
        <v>-6847</v>
      </c>
      <c r="I111" s="57" t="s">
        <v>248</v>
      </c>
      <c r="J111" s="58" t="s">
        <v>249</v>
      </c>
      <c r="K111" s="57">
        <v>-6847</v>
      </c>
      <c r="L111" s="57" t="s">
        <v>216</v>
      </c>
      <c r="M111" s="58" t="s">
        <v>196</v>
      </c>
      <c r="N111" s="58"/>
      <c r="O111" s="59" t="s">
        <v>212</v>
      </c>
      <c r="P111" s="59" t="s">
        <v>247</v>
      </c>
    </row>
    <row r="112" spans="1:16" ht="12.75" customHeight="1" thickBot="1" x14ac:dyDescent="0.25">
      <c r="A112" s="14" t="str">
        <f t="shared" si="18"/>
        <v>IBVS 5040 </v>
      </c>
      <c r="B112" s="3" t="str">
        <f t="shared" si="19"/>
        <v>I</v>
      </c>
      <c r="C112" s="14">
        <f t="shared" si="20"/>
        <v>51697.821600000003</v>
      </c>
      <c r="D112" s="19" t="str">
        <f t="shared" si="21"/>
        <v>vis</v>
      </c>
      <c r="E112" s="56" t="e">
        <f>VLOOKUP(C112,Active!C$21:E$972,3,FALSE)</f>
        <v>#N/A</v>
      </c>
      <c r="F112" s="3" t="s">
        <v>95</v>
      </c>
      <c r="G112" s="19" t="str">
        <f t="shared" si="22"/>
        <v>51697.8216</v>
      </c>
      <c r="H112" s="14">
        <f t="shared" si="23"/>
        <v>-1111</v>
      </c>
      <c r="I112" s="57" t="s">
        <v>367</v>
      </c>
      <c r="J112" s="58" t="s">
        <v>368</v>
      </c>
      <c r="K112" s="57">
        <v>-1111</v>
      </c>
      <c r="L112" s="57" t="s">
        <v>369</v>
      </c>
      <c r="M112" s="58" t="s">
        <v>182</v>
      </c>
      <c r="N112" s="58" t="s">
        <v>183</v>
      </c>
      <c r="O112" s="59" t="s">
        <v>370</v>
      </c>
      <c r="P112" s="60" t="s">
        <v>371</v>
      </c>
    </row>
    <row r="113" spans="1:16" ht="12.75" customHeight="1" thickBot="1" x14ac:dyDescent="0.25">
      <c r="A113" s="14" t="str">
        <f t="shared" si="18"/>
        <v> BBS 126 </v>
      </c>
      <c r="B113" s="3" t="str">
        <f t="shared" si="19"/>
        <v>I</v>
      </c>
      <c r="C113" s="14">
        <f t="shared" si="20"/>
        <v>52190.483</v>
      </c>
      <c r="D113" s="19" t="str">
        <f t="shared" si="21"/>
        <v>vis</v>
      </c>
      <c r="E113" s="56">
        <f>VLOOKUP(C113,Active!C$21:E$972,3,FALSE)</f>
        <v>-428.99882577749753</v>
      </c>
      <c r="F113" s="3" t="s">
        <v>95</v>
      </c>
      <c r="G113" s="19" t="str">
        <f t="shared" si="22"/>
        <v>52190.4830</v>
      </c>
      <c r="H113" s="14">
        <f t="shared" si="23"/>
        <v>-429</v>
      </c>
      <c r="I113" s="57" t="s">
        <v>377</v>
      </c>
      <c r="J113" s="58" t="s">
        <v>378</v>
      </c>
      <c r="K113" s="57">
        <v>-429</v>
      </c>
      <c r="L113" s="57" t="s">
        <v>379</v>
      </c>
      <c r="M113" s="58" t="s">
        <v>182</v>
      </c>
      <c r="N113" s="58" t="s">
        <v>183</v>
      </c>
      <c r="O113" s="59" t="s">
        <v>197</v>
      </c>
      <c r="P113" s="59" t="s">
        <v>380</v>
      </c>
    </row>
    <row r="114" spans="1:16" ht="12.75" customHeight="1" thickBot="1" x14ac:dyDescent="0.25">
      <c r="A114" s="14" t="str">
        <f t="shared" si="18"/>
        <v>VSB 40 </v>
      </c>
      <c r="B114" s="3" t="str">
        <f t="shared" si="19"/>
        <v>I</v>
      </c>
      <c r="C114" s="14">
        <f t="shared" si="20"/>
        <v>52543.002899999999</v>
      </c>
      <c r="D114" s="19" t="str">
        <f t="shared" si="21"/>
        <v>vis</v>
      </c>
      <c r="E114" s="56">
        <f>VLOOKUP(C114,Active!C$21:E$972,3,FALSE)</f>
        <v>59.001832384020666</v>
      </c>
      <c r="F114" s="3" t="s">
        <v>95</v>
      </c>
      <c r="G114" s="19" t="str">
        <f t="shared" si="22"/>
        <v>52543.0029</v>
      </c>
      <c r="H114" s="14">
        <f t="shared" si="23"/>
        <v>59</v>
      </c>
      <c r="I114" s="57" t="s">
        <v>385</v>
      </c>
      <c r="J114" s="58" t="s">
        <v>386</v>
      </c>
      <c r="K114" s="57">
        <v>59</v>
      </c>
      <c r="L114" s="57" t="s">
        <v>387</v>
      </c>
      <c r="M114" s="58" t="s">
        <v>182</v>
      </c>
      <c r="N114" s="58" t="s">
        <v>183</v>
      </c>
      <c r="O114" s="59" t="s">
        <v>388</v>
      </c>
      <c r="P114" s="60" t="s">
        <v>389</v>
      </c>
    </row>
    <row r="115" spans="1:16" ht="12.75" customHeight="1" thickBot="1" x14ac:dyDescent="0.25">
      <c r="A115" s="14" t="str">
        <f t="shared" si="18"/>
        <v>BAVM 193 </v>
      </c>
      <c r="B115" s="3" t="str">
        <f t="shared" si="19"/>
        <v>II</v>
      </c>
      <c r="C115" s="14">
        <f t="shared" si="20"/>
        <v>54382.548000000003</v>
      </c>
      <c r="D115" s="19" t="str">
        <f t="shared" si="21"/>
        <v>vis</v>
      </c>
      <c r="E115" s="56">
        <f>VLOOKUP(C115,Active!C$21:E$972,3,FALSE)</f>
        <v>2605.5225238905114</v>
      </c>
      <c r="F115" s="3" t="s">
        <v>95</v>
      </c>
      <c r="G115" s="19" t="str">
        <f t="shared" si="22"/>
        <v>54382.5480</v>
      </c>
      <c r="H115" s="14">
        <f t="shared" si="23"/>
        <v>2605.5</v>
      </c>
      <c r="I115" s="57" t="s">
        <v>439</v>
      </c>
      <c r="J115" s="58" t="s">
        <v>440</v>
      </c>
      <c r="K115" s="57" t="s">
        <v>441</v>
      </c>
      <c r="L115" s="57" t="s">
        <v>442</v>
      </c>
      <c r="M115" s="58" t="s">
        <v>325</v>
      </c>
      <c r="N115" s="58">
        <v>0</v>
      </c>
      <c r="O115" s="59" t="s">
        <v>430</v>
      </c>
      <c r="P115" s="60" t="s">
        <v>443</v>
      </c>
    </row>
    <row r="116" spans="1:16" ht="12.75" customHeight="1" thickBot="1" x14ac:dyDescent="0.25">
      <c r="A116" s="14" t="str">
        <f t="shared" si="18"/>
        <v>BAVM 193 </v>
      </c>
      <c r="B116" s="3" t="str">
        <f t="shared" si="19"/>
        <v>II</v>
      </c>
      <c r="C116" s="14">
        <f t="shared" si="20"/>
        <v>54390.483899999999</v>
      </c>
      <c r="D116" s="19" t="str">
        <f t="shared" si="21"/>
        <v>vis</v>
      </c>
      <c r="E116" s="56">
        <f>VLOOKUP(C116,Active!C$21:E$972,3,FALSE)</f>
        <v>2616.5083559615591</v>
      </c>
      <c r="F116" s="3" t="s">
        <v>95</v>
      </c>
      <c r="G116" s="19" t="str">
        <f t="shared" si="22"/>
        <v>54390.4839</v>
      </c>
      <c r="H116" s="14">
        <f t="shared" si="23"/>
        <v>2616.5</v>
      </c>
      <c r="I116" s="57" t="s">
        <v>444</v>
      </c>
      <c r="J116" s="58" t="s">
        <v>445</v>
      </c>
      <c r="K116" s="57">
        <v>2616.5</v>
      </c>
      <c r="L116" s="57" t="s">
        <v>446</v>
      </c>
      <c r="M116" s="58" t="s">
        <v>325</v>
      </c>
      <c r="N116" s="58">
        <v>0</v>
      </c>
      <c r="O116" s="59" t="s">
        <v>430</v>
      </c>
      <c r="P116" s="60" t="s">
        <v>443</v>
      </c>
    </row>
    <row r="117" spans="1:16" ht="12.75" customHeight="1" thickBot="1" x14ac:dyDescent="0.25">
      <c r="A117" s="14" t="str">
        <f t="shared" si="18"/>
        <v>BAVM 203 </v>
      </c>
      <c r="B117" s="3" t="str">
        <f t="shared" si="19"/>
        <v>I</v>
      </c>
      <c r="C117" s="14">
        <f t="shared" si="20"/>
        <v>54798.2575</v>
      </c>
      <c r="D117" s="19" t="str">
        <f t="shared" si="21"/>
        <v>vis</v>
      </c>
      <c r="E117" s="56">
        <f>VLOOKUP(C117,Active!C$21:E$972,3,FALSE)</f>
        <v>3180.9978647265739</v>
      </c>
      <c r="F117" s="3" t="s">
        <v>95</v>
      </c>
      <c r="G117" s="19" t="str">
        <f t="shared" si="22"/>
        <v>54798.2575</v>
      </c>
      <c r="H117" s="14">
        <f t="shared" si="23"/>
        <v>3181</v>
      </c>
      <c r="I117" s="57" t="s">
        <v>452</v>
      </c>
      <c r="J117" s="58" t="s">
        <v>453</v>
      </c>
      <c r="K117" s="57">
        <v>3181</v>
      </c>
      <c r="L117" s="57" t="s">
        <v>454</v>
      </c>
      <c r="M117" s="58" t="s">
        <v>325</v>
      </c>
      <c r="N117" s="58">
        <v>0</v>
      </c>
      <c r="O117" s="59" t="s">
        <v>430</v>
      </c>
      <c r="P117" s="60" t="s">
        <v>455</v>
      </c>
    </row>
    <row r="118" spans="1:16" ht="12.75" customHeight="1" thickBot="1" x14ac:dyDescent="0.25">
      <c r="A118" s="14" t="str">
        <f t="shared" si="18"/>
        <v>BAVM 212 </v>
      </c>
      <c r="B118" s="3" t="str">
        <f t="shared" si="19"/>
        <v>I</v>
      </c>
      <c r="C118" s="14">
        <f t="shared" si="20"/>
        <v>55039.531000000003</v>
      </c>
      <c r="D118" s="19" t="str">
        <f t="shared" si="21"/>
        <v>vis</v>
      </c>
      <c r="E118" s="56">
        <f>VLOOKUP(C118,Active!C$21:E$972,3,FALSE)</f>
        <v>3514.9978085508369</v>
      </c>
      <c r="F118" s="3" t="s">
        <v>95</v>
      </c>
      <c r="G118" s="19" t="str">
        <f t="shared" si="22"/>
        <v>55039.5310</v>
      </c>
      <c r="H118" s="14">
        <f t="shared" si="23"/>
        <v>3515</v>
      </c>
      <c r="I118" s="57" t="s">
        <v>456</v>
      </c>
      <c r="J118" s="58" t="s">
        <v>457</v>
      </c>
      <c r="K118" s="57">
        <v>3515</v>
      </c>
      <c r="L118" s="57" t="s">
        <v>458</v>
      </c>
      <c r="M118" s="58" t="s">
        <v>325</v>
      </c>
      <c r="N118" s="58">
        <v>0</v>
      </c>
      <c r="O118" s="59" t="s">
        <v>430</v>
      </c>
      <c r="P118" s="60" t="s">
        <v>459</v>
      </c>
    </row>
    <row r="119" spans="1:16" ht="12.75" customHeight="1" thickBot="1" x14ac:dyDescent="0.25">
      <c r="A119" s="14" t="str">
        <f t="shared" si="18"/>
        <v>VSB 50 </v>
      </c>
      <c r="B119" s="3" t="str">
        <f t="shared" si="19"/>
        <v>II</v>
      </c>
      <c r="C119" s="14">
        <f t="shared" si="20"/>
        <v>55135.9735</v>
      </c>
      <c r="D119" s="19" t="str">
        <f t="shared" si="21"/>
        <v>vis</v>
      </c>
      <c r="E119" s="56">
        <f>VLOOKUP(C119,Active!C$21:E$972,3,FALSE)</f>
        <v>3648.505175013669</v>
      </c>
      <c r="F119" s="3" t="s">
        <v>95</v>
      </c>
      <c r="G119" s="19" t="str">
        <f t="shared" si="22"/>
        <v>55135.9735</v>
      </c>
      <c r="H119" s="14">
        <f t="shared" si="23"/>
        <v>3648.5</v>
      </c>
      <c r="I119" s="57" t="s">
        <v>460</v>
      </c>
      <c r="J119" s="58" t="s">
        <v>461</v>
      </c>
      <c r="K119" s="57">
        <v>3648.5</v>
      </c>
      <c r="L119" s="57" t="s">
        <v>462</v>
      </c>
      <c r="M119" s="58" t="s">
        <v>325</v>
      </c>
      <c r="N119" s="58" t="s">
        <v>463</v>
      </c>
      <c r="O119" s="59" t="s">
        <v>464</v>
      </c>
      <c r="P119" s="60" t="s">
        <v>465</v>
      </c>
    </row>
    <row r="120" spans="1:16" ht="12.75" customHeight="1" thickBot="1" x14ac:dyDescent="0.25">
      <c r="A120" s="14" t="str">
        <f t="shared" si="18"/>
        <v>BAVM 212 </v>
      </c>
      <c r="B120" s="3" t="str">
        <f t="shared" si="19"/>
        <v>I</v>
      </c>
      <c r="C120" s="14">
        <f t="shared" si="20"/>
        <v>55141.386200000001</v>
      </c>
      <c r="D120" s="19" t="str">
        <f t="shared" si="21"/>
        <v>vis</v>
      </c>
      <c r="E120" s="56">
        <f>VLOOKUP(C120,Active!C$21:E$972,3,FALSE)</f>
        <v>3655.9980886404778</v>
      </c>
      <c r="F120" s="3" t="s">
        <v>95</v>
      </c>
      <c r="G120" s="19" t="str">
        <f t="shared" si="22"/>
        <v>55141.3862</v>
      </c>
      <c r="H120" s="14">
        <f t="shared" si="23"/>
        <v>3656</v>
      </c>
      <c r="I120" s="57" t="s">
        <v>466</v>
      </c>
      <c r="J120" s="58" t="s">
        <v>467</v>
      </c>
      <c r="K120" s="57">
        <v>3656</v>
      </c>
      <c r="L120" s="57" t="s">
        <v>468</v>
      </c>
      <c r="M120" s="58" t="s">
        <v>325</v>
      </c>
      <c r="N120" s="58">
        <v>0</v>
      </c>
      <c r="O120" s="59" t="s">
        <v>430</v>
      </c>
      <c r="P120" s="60" t="s">
        <v>459</v>
      </c>
    </row>
    <row r="121" spans="1:16" ht="12.75" customHeight="1" thickBot="1" x14ac:dyDescent="0.25">
      <c r="A121" s="14" t="str">
        <f t="shared" si="18"/>
        <v>BAVM 225 </v>
      </c>
      <c r="B121" s="3" t="str">
        <f t="shared" si="19"/>
        <v>I</v>
      </c>
      <c r="C121" s="14">
        <f t="shared" si="20"/>
        <v>55815.362300000001</v>
      </c>
      <c r="D121" s="19" t="str">
        <f t="shared" si="21"/>
        <v>vis</v>
      </c>
      <c r="E121" s="56">
        <f>VLOOKUP(C121,Active!C$21:E$972,3,FALSE)</f>
        <v>4588.9972764455742</v>
      </c>
      <c r="F121" s="3" t="s">
        <v>95</v>
      </c>
      <c r="G121" s="19" t="str">
        <f t="shared" si="22"/>
        <v>55815.3623</v>
      </c>
      <c r="H121" s="14">
        <f t="shared" si="23"/>
        <v>4589</v>
      </c>
      <c r="I121" s="57" t="s">
        <v>477</v>
      </c>
      <c r="J121" s="58" t="s">
        <v>478</v>
      </c>
      <c r="K121" s="57">
        <v>4589</v>
      </c>
      <c r="L121" s="57" t="s">
        <v>479</v>
      </c>
      <c r="M121" s="58" t="s">
        <v>325</v>
      </c>
      <c r="N121" s="58">
        <v>0</v>
      </c>
      <c r="O121" s="59" t="s">
        <v>430</v>
      </c>
      <c r="P121" s="60" t="s">
        <v>480</v>
      </c>
    </row>
    <row r="122" spans="1:16" ht="12.75" customHeight="1" thickBot="1" x14ac:dyDescent="0.25">
      <c r="A122" s="14" t="str">
        <f t="shared" si="18"/>
        <v>BAVM 225 </v>
      </c>
      <c r="B122" s="3" t="str">
        <f t="shared" si="19"/>
        <v>II</v>
      </c>
      <c r="C122" s="14">
        <f t="shared" si="20"/>
        <v>55839.570599999999</v>
      </c>
      <c r="D122" s="19" t="str">
        <f t="shared" si="21"/>
        <v>vis</v>
      </c>
      <c r="E122" s="56">
        <f>VLOOKUP(C122,Active!C$21:E$972,3,FALSE)</f>
        <v>4622.509331603228</v>
      </c>
      <c r="F122" s="3" t="s">
        <v>95</v>
      </c>
      <c r="G122" s="19" t="str">
        <f t="shared" si="22"/>
        <v>55839.5706</v>
      </c>
      <c r="H122" s="14">
        <f t="shared" si="23"/>
        <v>4622.5</v>
      </c>
      <c r="I122" s="57" t="s">
        <v>481</v>
      </c>
      <c r="J122" s="58" t="s">
        <v>482</v>
      </c>
      <c r="K122" s="57">
        <v>4622.5</v>
      </c>
      <c r="L122" s="57" t="s">
        <v>483</v>
      </c>
      <c r="M122" s="58" t="s">
        <v>325</v>
      </c>
      <c r="N122" s="58">
        <v>0</v>
      </c>
      <c r="O122" s="59" t="s">
        <v>430</v>
      </c>
      <c r="P122" s="60" t="s">
        <v>480</v>
      </c>
    </row>
    <row r="123" spans="1:16" ht="12.75" customHeight="1" thickBot="1" x14ac:dyDescent="0.25">
      <c r="A123" s="14" t="str">
        <f t="shared" si="18"/>
        <v>BAVM 225 </v>
      </c>
      <c r="B123" s="3" t="str">
        <f t="shared" si="19"/>
        <v>I</v>
      </c>
      <c r="C123" s="14">
        <f t="shared" si="20"/>
        <v>55849.313300000002</v>
      </c>
      <c r="D123" s="19" t="str">
        <f t="shared" si="21"/>
        <v>vis</v>
      </c>
      <c r="E123" s="56">
        <f>VLOOKUP(C123,Active!C$21:E$972,3,FALSE)</f>
        <v>4635.996354640145</v>
      </c>
      <c r="F123" s="3" t="s">
        <v>95</v>
      </c>
      <c r="G123" s="19" t="str">
        <f t="shared" si="22"/>
        <v>55849.3133</v>
      </c>
      <c r="H123" s="14">
        <f t="shared" si="23"/>
        <v>4636</v>
      </c>
      <c r="I123" s="57" t="s">
        <v>484</v>
      </c>
      <c r="J123" s="58" t="s">
        <v>485</v>
      </c>
      <c r="K123" s="57">
        <v>4636</v>
      </c>
      <c r="L123" s="57" t="s">
        <v>408</v>
      </c>
      <c r="M123" s="58" t="s">
        <v>325</v>
      </c>
      <c r="N123" s="58">
        <v>0</v>
      </c>
      <c r="O123" s="59" t="s">
        <v>430</v>
      </c>
      <c r="P123" s="60" t="s">
        <v>480</v>
      </c>
    </row>
    <row r="124" spans="1:16" ht="12.75" customHeight="1" thickBot="1" x14ac:dyDescent="0.25">
      <c r="A124" s="14" t="str">
        <f t="shared" si="18"/>
        <v>BAVM 225 </v>
      </c>
      <c r="B124" s="3" t="str">
        <f t="shared" si="19"/>
        <v>II</v>
      </c>
      <c r="C124" s="14">
        <f t="shared" si="20"/>
        <v>55873.521200000003</v>
      </c>
      <c r="D124" s="19" t="str">
        <f t="shared" si="21"/>
        <v>vis</v>
      </c>
      <c r="E124" s="56">
        <f>VLOOKUP(C124,Active!C$21:E$972,3,FALSE)</f>
        <v>4669.507856069451</v>
      </c>
      <c r="F124" s="3" t="s">
        <v>95</v>
      </c>
      <c r="G124" s="19" t="str">
        <f t="shared" si="22"/>
        <v>55873.5212</v>
      </c>
      <c r="H124" s="14">
        <f t="shared" si="23"/>
        <v>4669.5</v>
      </c>
      <c r="I124" s="57" t="s">
        <v>486</v>
      </c>
      <c r="J124" s="58" t="s">
        <v>487</v>
      </c>
      <c r="K124" s="57">
        <v>4669.5</v>
      </c>
      <c r="L124" s="57" t="s">
        <v>488</v>
      </c>
      <c r="M124" s="58" t="s">
        <v>325</v>
      </c>
      <c r="N124" s="58">
        <v>0</v>
      </c>
      <c r="O124" s="59" t="s">
        <v>430</v>
      </c>
      <c r="P124" s="60" t="s">
        <v>480</v>
      </c>
    </row>
    <row r="125" spans="1:16" ht="12.75" customHeight="1" thickBot="1" x14ac:dyDescent="0.25">
      <c r="A125" s="14" t="str">
        <f t="shared" si="18"/>
        <v>VSB 55 </v>
      </c>
      <c r="B125" s="3" t="str">
        <f t="shared" si="19"/>
        <v>I</v>
      </c>
      <c r="C125" s="14">
        <f t="shared" si="20"/>
        <v>56248.064599999998</v>
      </c>
      <c r="D125" s="19" t="str">
        <f t="shared" si="21"/>
        <v>vis</v>
      </c>
      <c r="E125" s="56">
        <f>VLOOKUP(C125,Active!C$21:E$972,3,FALSE)</f>
        <v>5187.9961051301443</v>
      </c>
      <c r="F125" s="3" t="s">
        <v>95</v>
      </c>
      <c r="G125" s="19" t="str">
        <f t="shared" si="22"/>
        <v>56248.0646</v>
      </c>
      <c r="H125" s="14">
        <f t="shared" si="23"/>
        <v>5188</v>
      </c>
      <c r="I125" s="57" t="s">
        <v>497</v>
      </c>
      <c r="J125" s="58" t="s">
        <v>498</v>
      </c>
      <c r="K125" s="57">
        <v>5188</v>
      </c>
      <c r="L125" s="57" t="s">
        <v>499</v>
      </c>
      <c r="M125" s="58" t="s">
        <v>325</v>
      </c>
      <c r="N125" s="58" t="s">
        <v>95</v>
      </c>
      <c r="O125" s="59" t="s">
        <v>500</v>
      </c>
      <c r="P125" s="60" t="s">
        <v>501</v>
      </c>
    </row>
    <row r="126" spans="1:16" ht="12.75" customHeight="1" thickBot="1" x14ac:dyDescent="0.25">
      <c r="B126" s="3"/>
      <c r="E126" s="56"/>
      <c r="F126" s="3"/>
      <c r="I126" s="57"/>
      <c r="J126" s="58"/>
      <c r="K126" s="57"/>
      <c r="L126" s="57"/>
      <c r="M126" s="58"/>
      <c r="N126" s="58"/>
      <c r="O126" s="59"/>
      <c r="P126" s="59"/>
    </row>
    <row r="127" spans="1:16" ht="12.75" customHeight="1" thickBot="1" x14ac:dyDescent="0.25">
      <c r="B127" s="3"/>
      <c r="E127" s="56"/>
      <c r="F127" s="3"/>
      <c r="I127" s="57"/>
      <c r="J127" s="58"/>
      <c r="K127" s="57"/>
      <c r="L127" s="57"/>
      <c r="M127" s="58"/>
      <c r="N127" s="58"/>
      <c r="O127" s="59"/>
      <c r="P127" s="59"/>
    </row>
    <row r="128" spans="1:16" ht="12.75" customHeight="1" thickBot="1" x14ac:dyDescent="0.25">
      <c r="B128" s="3"/>
      <c r="E128" s="56"/>
      <c r="F128" s="3"/>
      <c r="I128" s="57"/>
      <c r="J128" s="58"/>
      <c r="K128" s="57"/>
      <c r="L128" s="57"/>
      <c r="M128" s="58"/>
      <c r="N128" s="58"/>
      <c r="O128" s="59"/>
      <c r="P128" s="59"/>
    </row>
    <row r="129" spans="2:16" ht="12.75" customHeight="1" thickBot="1" x14ac:dyDescent="0.25">
      <c r="B129" s="3"/>
      <c r="E129" s="56"/>
      <c r="F129" s="3"/>
      <c r="I129" s="57"/>
      <c r="J129" s="58"/>
      <c r="K129" s="57"/>
      <c r="L129" s="57"/>
      <c r="M129" s="58"/>
      <c r="N129" s="58"/>
      <c r="O129" s="59"/>
      <c r="P129" s="59"/>
    </row>
    <row r="130" spans="2:16" ht="12.75" customHeight="1" thickBot="1" x14ac:dyDescent="0.25">
      <c r="B130" s="3"/>
      <c r="E130" s="56"/>
      <c r="F130" s="3"/>
      <c r="I130" s="57"/>
      <c r="J130" s="58"/>
      <c r="K130" s="57"/>
      <c r="L130" s="57"/>
      <c r="M130" s="58"/>
      <c r="N130" s="58"/>
      <c r="O130" s="59"/>
      <c r="P130" s="59"/>
    </row>
    <row r="131" spans="2:16" ht="12.75" customHeight="1" thickBot="1" x14ac:dyDescent="0.25">
      <c r="B131" s="3"/>
      <c r="E131" s="56"/>
      <c r="F131" s="3"/>
      <c r="I131" s="57"/>
      <c r="J131" s="58"/>
      <c r="K131" s="57"/>
      <c r="L131" s="57"/>
      <c r="M131" s="58"/>
      <c r="N131" s="58"/>
      <c r="O131" s="59"/>
      <c r="P131" s="59"/>
    </row>
    <row r="132" spans="2:16" ht="12.75" customHeight="1" thickBot="1" x14ac:dyDescent="0.25">
      <c r="B132" s="3"/>
      <c r="E132" s="56"/>
      <c r="F132" s="3"/>
      <c r="I132" s="57"/>
      <c r="J132" s="58"/>
      <c r="K132" s="57"/>
      <c r="L132" s="57"/>
      <c r="M132" s="58"/>
      <c r="N132" s="58"/>
      <c r="O132" s="59"/>
      <c r="P132" s="59"/>
    </row>
    <row r="133" spans="2:16" ht="12.75" customHeight="1" thickBot="1" x14ac:dyDescent="0.25">
      <c r="B133" s="3"/>
      <c r="E133" s="56"/>
      <c r="F133" s="3"/>
      <c r="I133" s="57"/>
      <c r="J133" s="58"/>
      <c r="K133" s="57"/>
      <c r="L133" s="57"/>
      <c r="M133" s="58"/>
      <c r="N133" s="58"/>
      <c r="O133" s="59"/>
      <c r="P133" s="59"/>
    </row>
    <row r="134" spans="2:16" ht="12.75" customHeight="1" thickBot="1" x14ac:dyDescent="0.25">
      <c r="B134" s="3"/>
      <c r="E134" s="56"/>
      <c r="F134" s="3"/>
      <c r="I134" s="57"/>
      <c r="J134" s="58"/>
      <c r="K134" s="57"/>
      <c r="L134" s="57"/>
      <c r="M134" s="58"/>
      <c r="N134" s="58"/>
      <c r="O134" s="59"/>
      <c r="P134" s="59"/>
    </row>
    <row r="135" spans="2:16" ht="12.75" customHeight="1" thickBot="1" x14ac:dyDescent="0.25">
      <c r="B135" s="3"/>
      <c r="E135" s="56"/>
      <c r="F135" s="3"/>
      <c r="I135" s="57"/>
      <c r="J135" s="58"/>
      <c r="K135" s="57"/>
      <c r="L135" s="57"/>
      <c r="M135" s="58"/>
      <c r="N135" s="58"/>
      <c r="O135" s="59"/>
      <c r="P135" s="59"/>
    </row>
    <row r="136" spans="2:16" ht="12.75" customHeight="1" thickBot="1" x14ac:dyDescent="0.25">
      <c r="B136" s="3"/>
      <c r="E136" s="56"/>
      <c r="F136" s="3"/>
      <c r="I136" s="57"/>
      <c r="J136" s="58"/>
      <c r="K136" s="57"/>
      <c r="L136" s="57"/>
      <c r="M136" s="58"/>
      <c r="N136" s="58"/>
      <c r="O136" s="59"/>
      <c r="P136" s="59"/>
    </row>
    <row r="137" spans="2:16" ht="12.75" customHeight="1" thickBot="1" x14ac:dyDescent="0.25">
      <c r="B137" s="3"/>
      <c r="E137" s="56"/>
      <c r="F137" s="3"/>
      <c r="I137" s="57"/>
      <c r="J137" s="58"/>
      <c r="K137" s="57"/>
      <c r="L137" s="57"/>
      <c r="M137" s="58"/>
      <c r="N137" s="58"/>
      <c r="O137" s="59"/>
      <c r="P137" s="59"/>
    </row>
    <row r="138" spans="2:16" ht="12.75" customHeight="1" thickBot="1" x14ac:dyDescent="0.25">
      <c r="B138" s="3"/>
      <c r="E138" s="56"/>
      <c r="F138" s="3"/>
      <c r="I138" s="57"/>
      <c r="J138" s="58"/>
      <c r="K138" s="57"/>
      <c r="L138" s="57"/>
      <c r="M138" s="58"/>
      <c r="N138" s="58"/>
      <c r="O138" s="59"/>
      <c r="P138" s="59"/>
    </row>
    <row r="139" spans="2:16" ht="12.75" customHeight="1" thickBot="1" x14ac:dyDescent="0.25">
      <c r="B139" s="3"/>
      <c r="E139" s="56"/>
      <c r="F139" s="3"/>
      <c r="I139" s="57"/>
      <c r="J139" s="58"/>
      <c r="K139" s="57"/>
      <c r="L139" s="57"/>
      <c r="M139" s="58"/>
      <c r="N139" s="58"/>
      <c r="O139" s="59"/>
      <c r="P139" s="59"/>
    </row>
    <row r="140" spans="2:16" ht="12.75" customHeight="1" thickBot="1" x14ac:dyDescent="0.25">
      <c r="B140" s="3"/>
      <c r="E140" s="56"/>
      <c r="F140" s="3"/>
      <c r="I140" s="57"/>
      <c r="J140" s="58"/>
      <c r="K140" s="57"/>
      <c r="L140" s="57"/>
      <c r="M140" s="58"/>
      <c r="N140" s="58"/>
      <c r="O140" s="59"/>
      <c r="P140" s="59"/>
    </row>
    <row r="141" spans="2:16" ht="12.75" customHeight="1" thickBot="1" x14ac:dyDescent="0.25">
      <c r="B141" s="3"/>
      <c r="E141" s="56"/>
      <c r="F141" s="3"/>
      <c r="I141" s="57"/>
      <c r="J141" s="58"/>
      <c r="K141" s="57"/>
      <c r="L141" s="57"/>
      <c r="M141" s="58"/>
      <c r="N141" s="58"/>
      <c r="O141" s="59"/>
      <c r="P141" s="59"/>
    </row>
    <row r="142" spans="2:16" ht="12.75" customHeight="1" thickBot="1" x14ac:dyDescent="0.25">
      <c r="B142" s="3"/>
      <c r="E142" s="56"/>
      <c r="F142" s="3"/>
      <c r="I142" s="57"/>
      <c r="J142" s="58"/>
      <c r="K142" s="57"/>
      <c r="L142" s="57"/>
      <c r="M142" s="58"/>
      <c r="N142" s="58"/>
      <c r="O142" s="59"/>
      <c r="P142" s="59"/>
    </row>
    <row r="143" spans="2:16" ht="12.75" customHeight="1" thickBot="1" x14ac:dyDescent="0.25">
      <c r="B143" s="3"/>
      <c r="E143" s="56"/>
      <c r="F143" s="3"/>
      <c r="I143" s="57"/>
      <c r="J143" s="58"/>
      <c r="K143" s="57"/>
      <c r="L143" s="57"/>
      <c r="M143" s="58"/>
      <c r="N143" s="58"/>
      <c r="O143" s="59"/>
      <c r="P143" s="59"/>
    </row>
    <row r="144" spans="2:16" ht="12.75" customHeight="1" thickBot="1" x14ac:dyDescent="0.25">
      <c r="B144" s="3"/>
      <c r="E144" s="56"/>
      <c r="F144" s="3"/>
      <c r="I144" s="57"/>
      <c r="J144" s="58"/>
      <c r="K144" s="57"/>
      <c r="L144" s="57"/>
      <c r="M144" s="58"/>
      <c r="N144" s="58"/>
      <c r="O144" s="59"/>
      <c r="P144" s="59"/>
    </row>
    <row r="145" spans="2:16" ht="12.75" customHeight="1" thickBot="1" x14ac:dyDescent="0.25">
      <c r="B145" s="3"/>
      <c r="E145" s="56"/>
      <c r="F145" s="3"/>
      <c r="I145" s="57"/>
      <c r="J145" s="58"/>
      <c r="K145" s="57"/>
      <c r="L145" s="57"/>
      <c r="M145" s="58"/>
      <c r="N145" s="58"/>
      <c r="O145" s="59"/>
      <c r="P145" s="60"/>
    </row>
    <row r="146" spans="2:16" ht="12.75" customHeight="1" thickBot="1" x14ac:dyDescent="0.25">
      <c r="B146" s="3"/>
      <c r="E146" s="56"/>
      <c r="F146" s="3"/>
      <c r="I146" s="57"/>
      <c r="J146" s="58"/>
      <c r="K146" s="57"/>
      <c r="L146" s="57"/>
      <c r="M146" s="58"/>
      <c r="N146" s="58"/>
      <c r="O146" s="59"/>
      <c r="P146" s="59"/>
    </row>
    <row r="147" spans="2:16" ht="12.75" customHeight="1" thickBot="1" x14ac:dyDescent="0.25">
      <c r="B147" s="3"/>
      <c r="E147" s="56"/>
      <c r="F147" s="3"/>
      <c r="I147" s="57"/>
      <c r="J147" s="58"/>
      <c r="K147" s="57"/>
      <c r="L147" s="57"/>
      <c r="M147" s="58"/>
      <c r="N147" s="58"/>
      <c r="O147" s="59"/>
      <c r="P147" s="60"/>
    </row>
    <row r="148" spans="2:16" ht="12.75" customHeight="1" thickBot="1" x14ac:dyDescent="0.25">
      <c r="B148" s="3"/>
      <c r="E148" s="56"/>
      <c r="F148" s="3"/>
      <c r="I148" s="57"/>
      <c r="J148" s="58"/>
      <c r="K148" s="57"/>
      <c r="L148" s="57"/>
      <c r="M148" s="58"/>
      <c r="N148" s="58"/>
      <c r="O148" s="59"/>
      <c r="P148" s="59"/>
    </row>
    <row r="149" spans="2:16" ht="12.75" customHeight="1" thickBot="1" x14ac:dyDescent="0.25">
      <c r="B149" s="3"/>
      <c r="E149" s="56"/>
      <c r="F149" s="3"/>
      <c r="I149" s="57"/>
      <c r="J149" s="58"/>
      <c r="K149" s="57"/>
      <c r="L149" s="57"/>
      <c r="M149" s="58"/>
      <c r="N149" s="58"/>
      <c r="O149" s="59"/>
      <c r="P149" s="59"/>
    </row>
    <row r="150" spans="2:16" ht="12.75" customHeight="1" thickBot="1" x14ac:dyDescent="0.25">
      <c r="B150" s="3"/>
      <c r="E150" s="56"/>
      <c r="F150" s="3"/>
      <c r="I150" s="57"/>
      <c r="J150" s="58"/>
      <c r="K150" s="57"/>
      <c r="L150" s="57"/>
      <c r="M150" s="58"/>
      <c r="N150" s="58"/>
      <c r="O150" s="59"/>
      <c r="P150" s="59"/>
    </row>
    <row r="151" spans="2:16" ht="12.75" customHeight="1" thickBot="1" x14ac:dyDescent="0.25">
      <c r="B151" s="3"/>
      <c r="E151" s="56"/>
      <c r="F151" s="3"/>
      <c r="I151" s="57"/>
      <c r="J151" s="58"/>
      <c r="K151" s="57"/>
      <c r="L151" s="57"/>
      <c r="M151" s="58"/>
      <c r="N151" s="58"/>
      <c r="O151" s="59"/>
      <c r="P151" s="59"/>
    </row>
    <row r="152" spans="2:16" ht="12.75" customHeight="1" thickBot="1" x14ac:dyDescent="0.25">
      <c r="B152" s="3"/>
      <c r="E152" s="56"/>
      <c r="F152" s="3"/>
      <c r="I152" s="57"/>
      <c r="J152" s="58"/>
      <c r="K152" s="57"/>
      <c r="L152" s="57"/>
      <c r="M152" s="58"/>
      <c r="N152" s="58"/>
      <c r="O152" s="59"/>
      <c r="P152" s="59"/>
    </row>
    <row r="153" spans="2:16" ht="12.75" customHeight="1" thickBot="1" x14ac:dyDescent="0.25">
      <c r="B153" s="3"/>
      <c r="E153" s="56"/>
      <c r="F153" s="3"/>
      <c r="I153" s="57"/>
      <c r="J153" s="58"/>
      <c r="K153" s="57"/>
      <c r="L153" s="57"/>
      <c r="M153" s="58"/>
      <c r="N153" s="58"/>
      <c r="O153" s="59"/>
      <c r="P153" s="59"/>
    </row>
    <row r="154" spans="2:16" ht="12.75" customHeight="1" thickBot="1" x14ac:dyDescent="0.25">
      <c r="B154" s="3"/>
      <c r="E154" s="56"/>
      <c r="F154" s="3"/>
      <c r="I154" s="57"/>
      <c r="J154" s="58"/>
      <c r="K154" s="57"/>
      <c r="L154" s="57"/>
      <c r="M154" s="58"/>
      <c r="N154" s="58"/>
      <c r="O154" s="59"/>
      <c r="P154" s="59"/>
    </row>
    <row r="155" spans="2:16" ht="12.75" customHeight="1" thickBot="1" x14ac:dyDescent="0.25">
      <c r="B155" s="3"/>
      <c r="E155" s="56"/>
      <c r="F155" s="3"/>
      <c r="I155" s="57"/>
      <c r="J155" s="58"/>
      <c r="K155" s="57"/>
      <c r="L155" s="57"/>
      <c r="M155" s="58"/>
      <c r="N155" s="58"/>
      <c r="O155" s="59"/>
      <c r="P155" s="59"/>
    </row>
    <row r="156" spans="2:16" ht="12.75" customHeight="1" thickBot="1" x14ac:dyDescent="0.25">
      <c r="B156" s="3"/>
      <c r="E156" s="56"/>
      <c r="F156" s="3"/>
      <c r="I156" s="57"/>
      <c r="J156" s="58"/>
      <c r="K156" s="57"/>
      <c r="L156" s="57"/>
      <c r="M156" s="58"/>
      <c r="N156" s="58"/>
      <c r="O156" s="59"/>
      <c r="P156" s="59"/>
    </row>
    <row r="157" spans="2:16" ht="12.75" customHeight="1" thickBot="1" x14ac:dyDescent="0.25">
      <c r="B157" s="3"/>
      <c r="E157" s="56"/>
      <c r="F157" s="3"/>
      <c r="I157" s="57"/>
      <c r="J157" s="58"/>
      <c r="K157" s="57"/>
      <c r="L157" s="57"/>
      <c r="M157" s="58"/>
      <c r="N157" s="58"/>
      <c r="O157" s="59"/>
      <c r="P157" s="59"/>
    </row>
    <row r="158" spans="2:16" ht="12.75" customHeight="1" thickBot="1" x14ac:dyDescent="0.25">
      <c r="B158" s="3"/>
      <c r="E158" s="56"/>
      <c r="F158" s="3"/>
      <c r="I158" s="57"/>
      <c r="J158" s="58"/>
      <c r="K158" s="57"/>
      <c r="L158" s="57"/>
      <c r="M158" s="58"/>
      <c r="N158" s="58"/>
      <c r="O158" s="59"/>
      <c r="P158" s="59"/>
    </row>
    <row r="159" spans="2:16" ht="12.75" customHeight="1" thickBot="1" x14ac:dyDescent="0.25">
      <c r="B159" s="3"/>
      <c r="E159" s="56"/>
      <c r="F159" s="3"/>
      <c r="I159" s="57"/>
      <c r="J159" s="58"/>
      <c r="K159" s="57"/>
      <c r="L159" s="57"/>
      <c r="M159" s="58"/>
      <c r="N159" s="58"/>
      <c r="O159" s="59"/>
      <c r="P159" s="59"/>
    </row>
    <row r="160" spans="2:16" ht="12.75" customHeight="1" thickBot="1" x14ac:dyDescent="0.25">
      <c r="B160" s="3"/>
      <c r="E160" s="56"/>
      <c r="F160" s="3"/>
      <c r="I160" s="57"/>
      <c r="J160" s="58"/>
      <c r="K160" s="57"/>
      <c r="L160" s="57"/>
      <c r="M160" s="58"/>
      <c r="N160" s="58"/>
      <c r="O160" s="59"/>
      <c r="P160" s="59"/>
    </row>
    <row r="161" spans="2:16" ht="12.75" customHeight="1" thickBot="1" x14ac:dyDescent="0.25">
      <c r="B161" s="3"/>
      <c r="E161" s="56"/>
      <c r="F161" s="3"/>
      <c r="I161" s="57"/>
      <c r="J161" s="58"/>
      <c r="K161" s="57"/>
      <c r="L161" s="57"/>
      <c r="M161" s="58"/>
      <c r="N161" s="58"/>
      <c r="O161" s="59"/>
      <c r="P161" s="59"/>
    </row>
    <row r="162" spans="2:16" ht="12.75" customHeight="1" thickBot="1" x14ac:dyDescent="0.25">
      <c r="B162" s="3"/>
      <c r="E162" s="56"/>
      <c r="F162" s="3"/>
      <c r="I162" s="57"/>
      <c r="J162" s="58"/>
      <c r="K162" s="57"/>
      <c r="L162" s="57"/>
      <c r="M162" s="58"/>
      <c r="N162" s="58"/>
      <c r="O162" s="59"/>
      <c r="P162" s="59"/>
    </row>
    <row r="163" spans="2:16" ht="12.75" customHeight="1" thickBot="1" x14ac:dyDescent="0.25">
      <c r="B163" s="3"/>
      <c r="E163" s="56"/>
      <c r="F163" s="3"/>
      <c r="I163" s="57"/>
      <c r="J163" s="58"/>
      <c r="K163" s="57"/>
      <c r="L163" s="57"/>
      <c r="M163" s="58"/>
      <c r="N163" s="58"/>
      <c r="O163" s="59"/>
      <c r="P163" s="59"/>
    </row>
    <row r="164" spans="2:16" ht="12.75" customHeight="1" thickBot="1" x14ac:dyDescent="0.25">
      <c r="B164" s="3"/>
      <c r="E164" s="56"/>
      <c r="F164" s="3"/>
      <c r="I164" s="57"/>
      <c r="J164" s="58"/>
      <c r="K164" s="57"/>
      <c r="L164" s="57"/>
      <c r="M164" s="58"/>
      <c r="N164" s="58"/>
      <c r="O164" s="59"/>
      <c r="P164" s="59"/>
    </row>
    <row r="165" spans="2:16" ht="12.75" customHeight="1" thickBot="1" x14ac:dyDescent="0.25">
      <c r="B165" s="3"/>
      <c r="E165" s="56"/>
      <c r="F165" s="3"/>
      <c r="I165" s="57"/>
      <c r="J165" s="58"/>
      <c r="K165" s="57"/>
      <c r="L165" s="57"/>
      <c r="M165" s="58"/>
      <c r="N165" s="58"/>
      <c r="O165" s="59"/>
      <c r="P165" s="59"/>
    </row>
    <row r="166" spans="2:16" ht="12.75" customHeight="1" thickBot="1" x14ac:dyDescent="0.25">
      <c r="B166" s="3"/>
      <c r="E166" s="56"/>
      <c r="F166" s="3"/>
      <c r="I166" s="57"/>
      <c r="J166" s="58"/>
      <c r="K166" s="57"/>
      <c r="L166" s="57"/>
      <c r="M166" s="58"/>
      <c r="N166" s="58"/>
      <c r="O166" s="59"/>
      <c r="P166" s="59"/>
    </row>
    <row r="167" spans="2:16" ht="12.75" customHeight="1" thickBot="1" x14ac:dyDescent="0.25">
      <c r="B167" s="3"/>
      <c r="E167" s="56"/>
      <c r="F167" s="3"/>
      <c r="I167" s="57"/>
      <c r="J167" s="58"/>
      <c r="K167" s="57"/>
      <c r="L167" s="57"/>
      <c r="M167" s="58"/>
      <c r="N167" s="58"/>
      <c r="O167" s="59"/>
      <c r="P167" s="59"/>
    </row>
    <row r="168" spans="2:16" ht="12.75" customHeight="1" thickBot="1" x14ac:dyDescent="0.25">
      <c r="B168" s="3"/>
      <c r="E168" s="56"/>
      <c r="F168" s="3"/>
      <c r="I168" s="57"/>
      <c r="J168" s="58"/>
      <c r="K168" s="57"/>
      <c r="L168" s="57"/>
      <c r="M168" s="58"/>
      <c r="N168" s="58"/>
      <c r="O168" s="59"/>
      <c r="P168" s="59"/>
    </row>
    <row r="169" spans="2:16" ht="12.75" customHeight="1" thickBot="1" x14ac:dyDescent="0.25">
      <c r="B169" s="3"/>
      <c r="E169" s="56"/>
      <c r="F169" s="3"/>
      <c r="I169" s="57"/>
      <c r="J169" s="58"/>
      <c r="K169" s="57"/>
      <c r="L169" s="57"/>
      <c r="M169" s="58"/>
      <c r="N169" s="58"/>
      <c r="O169" s="59"/>
      <c r="P169" s="59"/>
    </row>
    <row r="170" spans="2:16" ht="12.75" customHeight="1" thickBot="1" x14ac:dyDescent="0.25">
      <c r="B170" s="3"/>
      <c r="E170" s="56"/>
      <c r="F170" s="3"/>
      <c r="I170" s="57"/>
      <c r="J170" s="58"/>
      <c r="K170" s="57"/>
      <c r="L170" s="57"/>
      <c r="M170" s="58"/>
      <c r="N170" s="58"/>
      <c r="O170" s="59"/>
      <c r="P170" s="59"/>
    </row>
    <row r="171" spans="2:16" ht="12.75" customHeight="1" thickBot="1" x14ac:dyDescent="0.25">
      <c r="B171" s="3"/>
      <c r="E171" s="56"/>
      <c r="F171" s="3"/>
      <c r="I171" s="57"/>
      <c r="J171" s="58"/>
      <c r="K171" s="57"/>
      <c r="L171" s="57"/>
      <c r="M171" s="58"/>
      <c r="N171" s="58"/>
      <c r="O171" s="59"/>
      <c r="P171" s="60"/>
    </row>
    <row r="172" spans="2:16" ht="12.75" customHeight="1" thickBot="1" x14ac:dyDescent="0.25">
      <c r="B172" s="3"/>
      <c r="E172" s="56"/>
      <c r="F172" s="3"/>
      <c r="I172" s="57"/>
      <c r="J172" s="58"/>
      <c r="K172" s="57"/>
      <c r="L172" s="57"/>
      <c r="M172" s="58"/>
      <c r="N172" s="58"/>
      <c r="O172" s="59"/>
      <c r="P172" s="59"/>
    </row>
    <row r="173" spans="2:16" ht="12.75" customHeight="1" thickBot="1" x14ac:dyDescent="0.25">
      <c r="B173" s="3"/>
      <c r="E173" s="56"/>
      <c r="F173" s="3"/>
      <c r="I173" s="57"/>
      <c r="J173" s="58"/>
      <c r="K173" s="57"/>
      <c r="L173" s="57"/>
      <c r="M173" s="58"/>
      <c r="N173" s="58"/>
      <c r="O173" s="59"/>
      <c r="P173" s="60"/>
    </row>
    <row r="174" spans="2:16" ht="12.75" customHeight="1" thickBot="1" x14ac:dyDescent="0.25">
      <c r="B174" s="3"/>
      <c r="E174" s="56"/>
      <c r="F174" s="3"/>
      <c r="I174" s="57"/>
      <c r="J174" s="58"/>
      <c r="K174" s="57"/>
      <c r="L174" s="57"/>
      <c r="M174" s="58"/>
      <c r="N174" s="58"/>
      <c r="O174" s="59"/>
      <c r="P174" s="59"/>
    </row>
    <row r="175" spans="2:16" ht="12.75" customHeight="1" thickBot="1" x14ac:dyDescent="0.25">
      <c r="B175" s="3"/>
      <c r="E175" s="56"/>
      <c r="F175" s="3"/>
      <c r="I175" s="57"/>
      <c r="J175" s="58"/>
      <c r="K175" s="57"/>
      <c r="L175" s="57"/>
      <c r="M175" s="58"/>
      <c r="N175" s="58"/>
      <c r="O175" s="59"/>
      <c r="P175" s="60"/>
    </row>
    <row r="176" spans="2:16" ht="12.75" customHeight="1" thickBot="1" x14ac:dyDescent="0.25">
      <c r="B176" s="3"/>
      <c r="E176" s="56"/>
      <c r="F176" s="3"/>
      <c r="I176" s="57"/>
      <c r="J176" s="58"/>
      <c r="K176" s="57"/>
      <c r="L176" s="57"/>
      <c r="M176" s="58"/>
      <c r="N176" s="58"/>
      <c r="O176" s="59"/>
      <c r="P176" s="60"/>
    </row>
    <row r="177" spans="2:16" ht="12.75" customHeight="1" thickBot="1" x14ac:dyDescent="0.25">
      <c r="B177" s="3"/>
      <c r="E177" s="56"/>
      <c r="F177" s="3"/>
      <c r="I177" s="57"/>
      <c r="J177" s="58"/>
      <c r="K177" s="57"/>
      <c r="L177" s="57"/>
      <c r="M177" s="58"/>
      <c r="N177" s="58"/>
      <c r="O177" s="59"/>
      <c r="P177" s="60"/>
    </row>
    <row r="178" spans="2:16" ht="12.75" customHeight="1" thickBot="1" x14ac:dyDescent="0.25">
      <c r="B178" s="3"/>
      <c r="E178" s="56"/>
      <c r="F178" s="3"/>
      <c r="I178" s="57"/>
      <c r="J178" s="58"/>
      <c r="K178" s="57"/>
      <c r="L178" s="57"/>
      <c r="M178" s="58"/>
      <c r="N178" s="58"/>
      <c r="O178" s="59"/>
      <c r="P178" s="60"/>
    </row>
    <row r="179" spans="2:16" ht="12.75" customHeight="1" thickBot="1" x14ac:dyDescent="0.25">
      <c r="B179" s="3"/>
      <c r="E179" s="56"/>
      <c r="F179" s="3"/>
      <c r="I179" s="57"/>
      <c r="J179" s="58"/>
      <c r="K179" s="57"/>
      <c r="L179" s="57"/>
      <c r="M179" s="58"/>
      <c r="N179" s="58"/>
      <c r="O179" s="59"/>
      <c r="P179" s="60"/>
    </row>
    <row r="180" spans="2:16" ht="12.75" customHeight="1" thickBot="1" x14ac:dyDescent="0.25">
      <c r="B180" s="3"/>
      <c r="E180" s="56"/>
      <c r="F180" s="3"/>
      <c r="I180" s="57"/>
      <c r="J180" s="58"/>
      <c r="K180" s="57"/>
      <c r="L180" s="57"/>
      <c r="M180" s="58"/>
      <c r="N180" s="58"/>
      <c r="O180" s="59"/>
      <c r="P180" s="60"/>
    </row>
    <row r="181" spans="2:16" ht="12.75" customHeight="1" thickBot="1" x14ac:dyDescent="0.25">
      <c r="B181" s="3"/>
      <c r="E181" s="56"/>
      <c r="F181" s="3"/>
      <c r="I181" s="57"/>
      <c r="J181" s="58"/>
      <c r="K181" s="57"/>
      <c r="L181" s="57"/>
      <c r="M181" s="58"/>
      <c r="N181" s="58"/>
      <c r="O181" s="59"/>
      <c r="P181" s="59"/>
    </row>
    <row r="182" spans="2:16" ht="12.75" customHeight="1" thickBot="1" x14ac:dyDescent="0.25">
      <c r="B182" s="3"/>
      <c r="E182" s="56"/>
      <c r="F182" s="3"/>
      <c r="I182" s="57"/>
      <c r="J182" s="58"/>
      <c r="K182" s="57"/>
      <c r="L182" s="57"/>
      <c r="M182" s="58"/>
      <c r="N182" s="58"/>
      <c r="O182" s="59"/>
      <c r="P182" s="60"/>
    </row>
    <row r="183" spans="2:16" ht="12.75" customHeight="1" thickBot="1" x14ac:dyDescent="0.25">
      <c r="B183" s="3"/>
      <c r="E183" s="56"/>
      <c r="F183" s="3"/>
      <c r="I183" s="57"/>
      <c r="J183" s="58"/>
      <c r="K183" s="57"/>
      <c r="L183" s="57"/>
      <c r="M183" s="58"/>
      <c r="N183" s="58"/>
      <c r="O183" s="59"/>
      <c r="P183" s="59"/>
    </row>
    <row r="184" spans="2:16" ht="12.75" customHeight="1" thickBot="1" x14ac:dyDescent="0.25">
      <c r="B184" s="3"/>
      <c r="E184" s="56"/>
      <c r="F184" s="3"/>
      <c r="I184" s="57"/>
      <c r="J184" s="58"/>
      <c r="K184" s="57"/>
      <c r="L184" s="57"/>
      <c r="M184" s="58"/>
      <c r="N184" s="58"/>
      <c r="O184" s="59"/>
      <c r="P184" s="59"/>
    </row>
    <row r="185" spans="2:16" ht="12.75" customHeight="1" thickBot="1" x14ac:dyDescent="0.25">
      <c r="B185" s="3"/>
      <c r="E185" s="56"/>
      <c r="F185" s="3"/>
      <c r="I185" s="57"/>
      <c r="J185" s="58"/>
      <c r="K185" s="57"/>
      <c r="L185" s="57"/>
      <c r="M185" s="58"/>
      <c r="N185" s="58"/>
      <c r="O185" s="59"/>
      <c r="P185" s="59"/>
    </row>
    <row r="186" spans="2:16" ht="12.75" customHeight="1" thickBot="1" x14ac:dyDescent="0.25">
      <c r="B186" s="3"/>
      <c r="E186" s="56"/>
      <c r="F186" s="3"/>
      <c r="I186" s="57"/>
      <c r="J186" s="58"/>
      <c r="K186" s="57"/>
      <c r="L186" s="57"/>
      <c r="M186" s="58"/>
      <c r="N186" s="58"/>
      <c r="O186" s="59"/>
      <c r="P186" s="59"/>
    </row>
    <row r="187" spans="2:16" ht="12.75" customHeight="1" thickBot="1" x14ac:dyDescent="0.25">
      <c r="B187" s="3"/>
      <c r="E187" s="56"/>
      <c r="F187" s="3"/>
      <c r="I187" s="57"/>
      <c r="J187" s="58"/>
      <c r="K187" s="57"/>
      <c r="L187" s="57"/>
      <c r="M187" s="58"/>
      <c r="N187" s="58"/>
      <c r="O187" s="59"/>
      <c r="P187" s="60"/>
    </row>
    <row r="188" spans="2:16" ht="12.75" customHeight="1" thickBot="1" x14ac:dyDescent="0.25">
      <c r="B188" s="3"/>
      <c r="E188" s="56"/>
      <c r="F188" s="3"/>
      <c r="I188" s="57"/>
      <c r="J188" s="58"/>
      <c r="K188" s="57"/>
      <c r="L188" s="57"/>
      <c r="M188" s="58"/>
      <c r="N188" s="58"/>
      <c r="O188" s="59"/>
      <c r="P188" s="60"/>
    </row>
    <row r="189" spans="2:16" x14ac:dyDescent="0.2">
      <c r="B189" s="3"/>
      <c r="E189" s="56"/>
      <c r="F189" s="3"/>
    </row>
    <row r="190" spans="2:16" x14ac:dyDescent="0.2">
      <c r="B190" s="3"/>
      <c r="E190" s="56"/>
      <c r="F190" s="3"/>
    </row>
    <row r="191" spans="2:16" x14ac:dyDescent="0.2">
      <c r="B191" s="3"/>
      <c r="E191" s="56"/>
      <c r="F191" s="3"/>
    </row>
    <row r="192" spans="2:16" x14ac:dyDescent="0.2">
      <c r="B192" s="3"/>
      <c r="E192" s="56"/>
      <c r="F192" s="3"/>
    </row>
    <row r="193" spans="2:6" x14ac:dyDescent="0.2">
      <c r="B193" s="3"/>
      <c r="E193" s="56"/>
      <c r="F193" s="3"/>
    </row>
    <row r="194" spans="2:6" x14ac:dyDescent="0.2">
      <c r="B194" s="3"/>
      <c r="E194" s="56"/>
      <c r="F194" s="3"/>
    </row>
    <row r="195" spans="2:6" x14ac:dyDescent="0.2">
      <c r="B195" s="3"/>
      <c r="E195" s="56"/>
      <c r="F195" s="3"/>
    </row>
    <row r="196" spans="2:6" x14ac:dyDescent="0.2">
      <c r="B196" s="3"/>
      <c r="E196" s="56"/>
      <c r="F196" s="3"/>
    </row>
    <row r="197" spans="2:6" x14ac:dyDescent="0.2">
      <c r="B197" s="3"/>
      <c r="E197" s="56"/>
      <c r="F197" s="3"/>
    </row>
    <row r="198" spans="2:6" x14ac:dyDescent="0.2">
      <c r="B198" s="3"/>
      <c r="E198" s="56"/>
      <c r="F198" s="3"/>
    </row>
    <row r="199" spans="2:6" x14ac:dyDescent="0.2">
      <c r="B199" s="3"/>
      <c r="E199" s="56"/>
      <c r="F199" s="3"/>
    </row>
    <row r="200" spans="2:6" x14ac:dyDescent="0.2">
      <c r="B200" s="3"/>
      <c r="E200" s="56"/>
      <c r="F200" s="3"/>
    </row>
    <row r="201" spans="2:6" x14ac:dyDescent="0.2">
      <c r="B201" s="3"/>
      <c r="E201" s="56"/>
      <c r="F201" s="3"/>
    </row>
    <row r="202" spans="2:6" x14ac:dyDescent="0.2">
      <c r="B202" s="3"/>
      <c r="E202" s="56"/>
      <c r="F202" s="3"/>
    </row>
    <row r="203" spans="2:6" x14ac:dyDescent="0.2">
      <c r="B203" s="3"/>
      <c r="E203" s="56"/>
      <c r="F203" s="3"/>
    </row>
    <row r="204" spans="2:6" x14ac:dyDescent="0.2">
      <c r="B204" s="3"/>
      <c r="E204" s="56"/>
      <c r="F204" s="3"/>
    </row>
    <row r="205" spans="2:6" x14ac:dyDescent="0.2">
      <c r="B205" s="3"/>
      <c r="E205" s="56"/>
      <c r="F205" s="3"/>
    </row>
    <row r="206" spans="2:6" x14ac:dyDescent="0.2">
      <c r="B206" s="3"/>
      <c r="E206" s="56"/>
      <c r="F206" s="3"/>
    </row>
    <row r="207" spans="2:6" x14ac:dyDescent="0.2">
      <c r="B207" s="3"/>
      <c r="E207" s="56"/>
      <c r="F207" s="3"/>
    </row>
    <row r="208" spans="2:6" x14ac:dyDescent="0.2">
      <c r="B208" s="3"/>
      <c r="E208" s="56"/>
      <c r="F208" s="3"/>
    </row>
    <row r="209" spans="2:6" x14ac:dyDescent="0.2">
      <c r="B209" s="3"/>
      <c r="E209" s="56"/>
      <c r="F209" s="3"/>
    </row>
    <row r="210" spans="2:6" x14ac:dyDescent="0.2">
      <c r="B210" s="3"/>
      <c r="E210" s="56"/>
      <c r="F210" s="3"/>
    </row>
    <row r="211" spans="2:6" x14ac:dyDescent="0.2">
      <c r="B211" s="3"/>
      <c r="E211" s="56"/>
      <c r="F211" s="3"/>
    </row>
    <row r="212" spans="2:6" x14ac:dyDescent="0.2">
      <c r="B212" s="3"/>
      <c r="E212" s="56"/>
      <c r="F212" s="3"/>
    </row>
    <row r="213" spans="2:6" x14ac:dyDescent="0.2">
      <c r="B213" s="3"/>
      <c r="E213" s="56"/>
      <c r="F213" s="3"/>
    </row>
    <row r="214" spans="2:6" x14ac:dyDescent="0.2">
      <c r="B214" s="3"/>
      <c r="E214" s="56"/>
      <c r="F214" s="3"/>
    </row>
    <row r="215" spans="2:6" x14ac:dyDescent="0.2">
      <c r="B215" s="3"/>
      <c r="E215" s="56"/>
      <c r="F215" s="3"/>
    </row>
    <row r="216" spans="2:6" x14ac:dyDescent="0.2">
      <c r="B216" s="3"/>
      <c r="E216" s="56"/>
      <c r="F216" s="3"/>
    </row>
    <row r="217" spans="2:6" x14ac:dyDescent="0.2">
      <c r="B217" s="3"/>
      <c r="E217" s="56"/>
      <c r="F217" s="3"/>
    </row>
    <row r="218" spans="2:6" x14ac:dyDescent="0.2">
      <c r="B218" s="3"/>
      <c r="E218" s="56"/>
      <c r="F218" s="3"/>
    </row>
    <row r="219" spans="2:6" x14ac:dyDescent="0.2">
      <c r="B219" s="3"/>
      <c r="E219" s="56"/>
      <c r="F219" s="3"/>
    </row>
    <row r="220" spans="2:6" x14ac:dyDescent="0.2">
      <c r="B220" s="3"/>
      <c r="E220" s="56"/>
      <c r="F220" s="3"/>
    </row>
    <row r="221" spans="2:6" x14ac:dyDescent="0.2">
      <c r="B221" s="3"/>
      <c r="E221" s="56"/>
      <c r="F221" s="3"/>
    </row>
    <row r="222" spans="2:6" x14ac:dyDescent="0.2">
      <c r="B222" s="3"/>
      <c r="E222" s="56"/>
      <c r="F222" s="3"/>
    </row>
    <row r="223" spans="2:6" x14ac:dyDescent="0.2">
      <c r="B223" s="3"/>
      <c r="E223" s="56"/>
      <c r="F223" s="3"/>
    </row>
    <row r="224" spans="2:6" x14ac:dyDescent="0.2">
      <c r="B224" s="3"/>
      <c r="E224" s="56"/>
      <c r="F224" s="3"/>
    </row>
    <row r="225" spans="2:6" x14ac:dyDescent="0.2">
      <c r="B225" s="3"/>
      <c r="E225" s="56"/>
      <c r="F225" s="3"/>
    </row>
    <row r="226" spans="2:6" x14ac:dyDescent="0.2">
      <c r="B226" s="3"/>
      <c r="E226" s="56"/>
      <c r="F226" s="3"/>
    </row>
    <row r="227" spans="2:6" x14ac:dyDescent="0.2">
      <c r="B227" s="3"/>
      <c r="E227" s="56"/>
      <c r="F227" s="3"/>
    </row>
    <row r="228" spans="2:6" x14ac:dyDescent="0.2">
      <c r="B228" s="3"/>
      <c r="E228" s="56"/>
      <c r="F228" s="3"/>
    </row>
    <row r="229" spans="2:6" x14ac:dyDescent="0.2">
      <c r="B229" s="3"/>
      <c r="E229" s="56"/>
      <c r="F229" s="3"/>
    </row>
    <row r="230" spans="2:6" x14ac:dyDescent="0.2">
      <c r="B230" s="3"/>
      <c r="E230" s="56"/>
      <c r="F230" s="3"/>
    </row>
    <row r="231" spans="2:6" x14ac:dyDescent="0.2">
      <c r="B231" s="3"/>
      <c r="E231" s="56"/>
      <c r="F231" s="3"/>
    </row>
    <row r="232" spans="2:6" x14ac:dyDescent="0.2">
      <c r="B232" s="3"/>
      <c r="E232" s="56"/>
      <c r="F232" s="3"/>
    </row>
    <row r="233" spans="2:6" x14ac:dyDescent="0.2">
      <c r="B233" s="3"/>
      <c r="E233" s="56"/>
      <c r="F233" s="3"/>
    </row>
    <row r="234" spans="2:6" x14ac:dyDescent="0.2">
      <c r="B234" s="3"/>
      <c r="E234" s="56"/>
      <c r="F234" s="3"/>
    </row>
    <row r="235" spans="2:6" x14ac:dyDescent="0.2">
      <c r="B235" s="3"/>
      <c r="E235" s="56"/>
      <c r="F235" s="3"/>
    </row>
    <row r="236" spans="2:6" x14ac:dyDescent="0.2">
      <c r="B236" s="3"/>
      <c r="E236" s="56"/>
      <c r="F236" s="3"/>
    </row>
    <row r="237" spans="2:6" x14ac:dyDescent="0.2">
      <c r="B237" s="3"/>
      <c r="E237" s="56"/>
      <c r="F237" s="3"/>
    </row>
    <row r="238" spans="2:6" x14ac:dyDescent="0.2">
      <c r="B238" s="3"/>
      <c r="E238" s="56"/>
      <c r="F238" s="3"/>
    </row>
    <row r="239" spans="2:6" x14ac:dyDescent="0.2">
      <c r="B239" s="3"/>
      <c r="E239" s="56"/>
      <c r="F239" s="3"/>
    </row>
    <row r="240" spans="2:6" x14ac:dyDescent="0.2">
      <c r="B240" s="3"/>
      <c r="E240" s="56"/>
      <c r="F240" s="3"/>
    </row>
    <row r="241" spans="2:6" x14ac:dyDescent="0.2">
      <c r="B241" s="3"/>
      <c r="E241" s="56"/>
      <c r="F241" s="3"/>
    </row>
    <row r="242" spans="2:6" x14ac:dyDescent="0.2">
      <c r="B242" s="3"/>
      <c r="E242" s="56"/>
      <c r="F242" s="3"/>
    </row>
    <row r="243" spans="2:6" x14ac:dyDescent="0.2">
      <c r="B243" s="3"/>
      <c r="E243" s="56"/>
      <c r="F243" s="3"/>
    </row>
    <row r="244" spans="2:6" x14ac:dyDescent="0.2">
      <c r="B244" s="3"/>
      <c r="E244" s="56"/>
      <c r="F244" s="3"/>
    </row>
    <row r="245" spans="2:6" x14ac:dyDescent="0.2">
      <c r="B245" s="3"/>
      <c r="E245" s="56"/>
      <c r="F245" s="3"/>
    </row>
    <row r="246" spans="2:6" x14ac:dyDescent="0.2">
      <c r="B246" s="3"/>
      <c r="E246" s="56"/>
      <c r="F246" s="3"/>
    </row>
    <row r="247" spans="2:6" x14ac:dyDescent="0.2">
      <c r="B247" s="3"/>
      <c r="E247" s="56"/>
      <c r="F247" s="3"/>
    </row>
    <row r="248" spans="2:6" x14ac:dyDescent="0.2">
      <c r="B248" s="3"/>
      <c r="E248" s="56"/>
      <c r="F248" s="3"/>
    </row>
    <row r="249" spans="2:6" x14ac:dyDescent="0.2">
      <c r="B249" s="3"/>
      <c r="E249" s="56"/>
      <c r="F249" s="3"/>
    </row>
    <row r="250" spans="2:6" x14ac:dyDescent="0.2">
      <c r="B250" s="3"/>
      <c r="E250" s="56"/>
      <c r="F250" s="3"/>
    </row>
    <row r="251" spans="2:6" x14ac:dyDescent="0.2">
      <c r="B251" s="3"/>
      <c r="E251" s="56"/>
      <c r="F251" s="3"/>
    </row>
    <row r="252" spans="2:6" x14ac:dyDescent="0.2">
      <c r="B252" s="3"/>
      <c r="E252" s="56"/>
      <c r="F252" s="3"/>
    </row>
    <row r="253" spans="2:6" x14ac:dyDescent="0.2">
      <c r="B253" s="3"/>
      <c r="E253" s="56"/>
      <c r="F253" s="3"/>
    </row>
    <row r="254" spans="2:6" x14ac:dyDescent="0.2">
      <c r="B254" s="3"/>
      <c r="E254" s="56"/>
      <c r="F254" s="3"/>
    </row>
    <row r="255" spans="2:6" x14ac:dyDescent="0.2">
      <c r="B255" s="3"/>
      <c r="E255" s="56"/>
      <c r="F255" s="3"/>
    </row>
    <row r="256" spans="2:6" x14ac:dyDescent="0.2">
      <c r="B256" s="3"/>
      <c r="E256" s="56"/>
      <c r="F256" s="3"/>
    </row>
    <row r="257" spans="2:6" x14ac:dyDescent="0.2">
      <c r="B257" s="3"/>
      <c r="E257" s="56"/>
      <c r="F257" s="3"/>
    </row>
    <row r="258" spans="2:6" x14ac:dyDescent="0.2">
      <c r="B258" s="3"/>
      <c r="E258" s="56"/>
      <c r="F258" s="3"/>
    </row>
    <row r="259" spans="2:6" x14ac:dyDescent="0.2">
      <c r="B259" s="3"/>
      <c r="E259" s="56"/>
      <c r="F259" s="3"/>
    </row>
    <row r="260" spans="2:6" x14ac:dyDescent="0.2">
      <c r="B260" s="3"/>
      <c r="E260" s="56"/>
      <c r="F260" s="3"/>
    </row>
    <row r="261" spans="2:6" x14ac:dyDescent="0.2">
      <c r="B261" s="3"/>
      <c r="E261" s="56"/>
      <c r="F261" s="3"/>
    </row>
    <row r="262" spans="2:6" x14ac:dyDescent="0.2">
      <c r="B262" s="3"/>
      <c r="E262" s="56"/>
      <c r="F262" s="3"/>
    </row>
    <row r="263" spans="2:6" x14ac:dyDescent="0.2">
      <c r="B263" s="3"/>
      <c r="E263" s="56"/>
      <c r="F263" s="3"/>
    </row>
    <row r="264" spans="2:6" x14ac:dyDescent="0.2">
      <c r="B264" s="3"/>
      <c r="E264" s="56"/>
      <c r="F264" s="3"/>
    </row>
    <row r="265" spans="2:6" x14ac:dyDescent="0.2">
      <c r="B265" s="3"/>
      <c r="E265" s="56"/>
      <c r="F265" s="3"/>
    </row>
    <row r="266" spans="2:6" x14ac:dyDescent="0.2">
      <c r="B266" s="3"/>
      <c r="E266" s="56"/>
      <c r="F266" s="3"/>
    </row>
    <row r="267" spans="2:6" x14ac:dyDescent="0.2">
      <c r="B267" s="3"/>
      <c r="E267" s="56"/>
      <c r="F267" s="3"/>
    </row>
    <row r="268" spans="2:6" x14ac:dyDescent="0.2">
      <c r="B268" s="3"/>
      <c r="E268" s="56"/>
      <c r="F268" s="3"/>
    </row>
    <row r="269" spans="2:6" x14ac:dyDescent="0.2">
      <c r="B269" s="3"/>
      <c r="E269" s="56"/>
      <c r="F269" s="3"/>
    </row>
    <row r="270" spans="2:6" x14ac:dyDescent="0.2">
      <c r="B270" s="3"/>
      <c r="E270" s="56"/>
      <c r="F270" s="3"/>
    </row>
    <row r="271" spans="2:6" x14ac:dyDescent="0.2">
      <c r="B271" s="3"/>
      <c r="E271" s="56"/>
      <c r="F271" s="3"/>
    </row>
    <row r="272" spans="2:6" x14ac:dyDescent="0.2">
      <c r="B272" s="3"/>
      <c r="E272" s="56"/>
      <c r="F272" s="3"/>
    </row>
    <row r="273" spans="2:6" x14ac:dyDescent="0.2">
      <c r="B273" s="3"/>
      <c r="E273" s="56"/>
      <c r="F273" s="3"/>
    </row>
    <row r="274" spans="2:6" x14ac:dyDescent="0.2">
      <c r="B274" s="3"/>
      <c r="E274" s="56"/>
      <c r="F274" s="3"/>
    </row>
    <row r="275" spans="2:6" x14ac:dyDescent="0.2">
      <c r="B275" s="3"/>
      <c r="E275" s="56"/>
      <c r="F275" s="3"/>
    </row>
    <row r="276" spans="2:6" x14ac:dyDescent="0.2">
      <c r="B276" s="3"/>
      <c r="E276" s="56"/>
      <c r="F276" s="3"/>
    </row>
    <row r="277" spans="2:6" x14ac:dyDescent="0.2">
      <c r="B277" s="3"/>
      <c r="E277" s="56"/>
      <c r="F277" s="3"/>
    </row>
    <row r="278" spans="2:6" x14ac:dyDescent="0.2">
      <c r="B278" s="3"/>
      <c r="E278" s="56"/>
      <c r="F278" s="3"/>
    </row>
    <row r="279" spans="2:6" x14ac:dyDescent="0.2">
      <c r="B279" s="3"/>
      <c r="E279" s="56"/>
      <c r="F279" s="3"/>
    </row>
    <row r="280" spans="2:6" x14ac:dyDescent="0.2">
      <c r="B280" s="3"/>
      <c r="E280" s="56"/>
      <c r="F280" s="3"/>
    </row>
    <row r="281" spans="2:6" x14ac:dyDescent="0.2">
      <c r="B281" s="3"/>
      <c r="E281" s="56"/>
      <c r="F281" s="3"/>
    </row>
    <row r="282" spans="2:6" x14ac:dyDescent="0.2">
      <c r="B282" s="3"/>
      <c r="E282" s="56"/>
      <c r="F282" s="3"/>
    </row>
    <row r="283" spans="2:6" x14ac:dyDescent="0.2">
      <c r="B283" s="3"/>
      <c r="E283" s="56"/>
      <c r="F283" s="3"/>
    </row>
    <row r="284" spans="2:6" x14ac:dyDescent="0.2">
      <c r="B284" s="3"/>
      <c r="E284" s="56"/>
      <c r="F284" s="3"/>
    </row>
    <row r="285" spans="2:6" x14ac:dyDescent="0.2">
      <c r="B285" s="3"/>
      <c r="E285" s="56"/>
      <c r="F285" s="3"/>
    </row>
    <row r="286" spans="2:6" x14ac:dyDescent="0.2">
      <c r="B286" s="3"/>
      <c r="E286" s="56"/>
      <c r="F286" s="3"/>
    </row>
    <row r="287" spans="2:6" x14ac:dyDescent="0.2">
      <c r="B287" s="3"/>
      <c r="E287" s="56"/>
      <c r="F287" s="3"/>
    </row>
    <row r="288" spans="2:6" x14ac:dyDescent="0.2">
      <c r="B288" s="3"/>
      <c r="E288" s="56"/>
      <c r="F288" s="3"/>
    </row>
    <row r="289" spans="2:6" x14ac:dyDescent="0.2">
      <c r="B289" s="3"/>
      <c r="E289" s="56"/>
      <c r="F289" s="3"/>
    </row>
    <row r="290" spans="2:6" x14ac:dyDescent="0.2">
      <c r="B290" s="3"/>
      <c r="E290" s="56"/>
      <c r="F290" s="3"/>
    </row>
    <row r="291" spans="2:6" x14ac:dyDescent="0.2">
      <c r="B291" s="3"/>
      <c r="E291" s="56"/>
      <c r="F291" s="3"/>
    </row>
    <row r="292" spans="2:6" x14ac:dyDescent="0.2">
      <c r="B292" s="3"/>
      <c r="E292" s="56"/>
      <c r="F292" s="3"/>
    </row>
    <row r="293" spans="2:6" x14ac:dyDescent="0.2">
      <c r="B293" s="3"/>
      <c r="E293" s="56"/>
      <c r="F293" s="3"/>
    </row>
    <row r="294" spans="2:6" x14ac:dyDescent="0.2">
      <c r="B294" s="3"/>
      <c r="E294" s="56"/>
      <c r="F294" s="3"/>
    </row>
    <row r="295" spans="2:6" x14ac:dyDescent="0.2">
      <c r="B295" s="3"/>
      <c r="E295" s="56"/>
      <c r="F295" s="3"/>
    </row>
    <row r="296" spans="2:6" x14ac:dyDescent="0.2">
      <c r="B296" s="3"/>
      <c r="E296" s="56"/>
      <c r="F296" s="3"/>
    </row>
    <row r="297" spans="2:6" x14ac:dyDescent="0.2">
      <c r="B297" s="3"/>
      <c r="E297" s="56"/>
      <c r="F297" s="3"/>
    </row>
    <row r="298" spans="2:6" x14ac:dyDescent="0.2">
      <c r="B298" s="3"/>
      <c r="E298" s="56"/>
      <c r="F298" s="3"/>
    </row>
    <row r="299" spans="2:6" x14ac:dyDescent="0.2">
      <c r="B299" s="3"/>
      <c r="E299" s="56"/>
      <c r="F299" s="3"/>
    </row>
    <row r="300" spans="2:6" x14ac:dyDescent="0.2">
      <c r="B300" s="3"/>
      <c r="E300" s="56"/>
      <c r="F300" s="3"/>
    </row>
    <row r="301" spans="2:6" x14ac:dyDescent="0.2">
      <c r="B301" s="3"/>
      <c r="E301" s="56"/>
      <c r="F301" s="3"/>
    </row>
    <row r="302" spans="2:6" x14ac:dyDescent="0.2">
      <c r="B302" s="3"/>
      <c r="E302" s="56"/>
      <c r="F302" s="3"/>
    </row>
    <row r="303" spans="2:6" x14ac:dyDescent="0.2">
      <c r="B303" s="3"/>
      <c r="E303" s="56"/>
      <c r="F303" s="3"/>
    </row>
    <row r="304" spans="2:6" x14ac:dyDescent="0.2">
      <c r="B304" s="3"/>
      <c r="E304" s="56"/>
      <c r="F304" s="3"/>
    </row>
    <row r="305" spans="2:6" x14ac:dyDescent="0.2">
      <c r="B305" s="3"/>
      <c r="E305" s="56"/>
      <c r="F305" s="3"/>
    </row>
    <row r="306" spans="2:6" x14ac:dyDescent="0.2">
      <c r="B306" s="3"/>
      <c r="E306" s="56"/>
      <c r="F306" s="3"/>
    </row>
    <row r="307" spans="2:6" x14ac:dyDescent="0.2">
      <c r="B307" s="3"/>
      <c r="E307" s="56"/>
      <c r="F307" s="3"/>
    </row>
    <row r="308" spans="2:6" x14ac:dyDescent="0.2">
      <c r="B308" s="3"/>
      <c r="E308" s="56"/>
      <c r="F308" s="3"/>
    </row>
    <row r="309" spans="2:6" x14ac:dyDescent="0.2">
      <c r="B309" s="3"/>
      <c r="E309" s="56"/>
      <c r="F309" s="3"/>
    </row>
    <row r="310" spans="2:6" x14ac:dyDescent="0.2">
      <c r="B310" s="3"/>
      <c r="E310" s="56"/>
      <c r="F310" s="3"/>
    </row>
    <row r="311" spans="2:6" x14ac:dyDescent="0.2">
      <c r="B311" s="3"/>
      <c r="E311" s="56"/>
      <c r="F311" s="3"/>
    </row>
    <row r="312" spans="2:6" x14ac:dyDescent="0.2">
      <c r="B312" s="3"/>
      <c r="E312" s="56"/>
      <c r="F312" s="3"/>
    </row>
    <row r="313" spans="2:6" x14ac:dyDescent="0.2">
      <c r="B313" s="3"/>
      <c r="E313" s="56"/>
      <c r="F313" s="3"/>
    </row>
    <row r="314" spans="2:6" x14ac:dyDescent="0.2">
      <c r="B314" s="3"/>
      <c r="E314" s="56"/>
      <c r="F314" s="3"/>
    </row>
    <row r="315" spans="2:6" x14ac:dyDescent="0.2">
      <c r="B315" s="3"/>
      <c r="E315" s="56"/>
      <c r="F315" s="3"/>
    </row>
    <row r="316" spans="2:6" x14ac:dyDescent="0.2">
      <c r="B316" s="3"/>
      <c r="E316" s="56"/>
      <c r="F316" s="3"/>
    </row>
    <row r="317" spans="2:6" x14ac:dyDescent="0.2">
      <c r="B317" s="3"/>
      <c r="E317" s="56"/>
      <c r="F317" s="3"/>
    </row>
    <row r="318" spans="2:6" x14ac:dyDescent="0.2">
      <c r="B318" s="3"/>
      <c r="E318" s="56"/>
      <c r="F318" s="3"/>
    </row>
    <row r="319" spans="2:6" x14ac:dyDescent="0.2">
      <c r="B319" s="3"/>
      <c r="E319" s="56"/>
      <c r="F319" s="3"/>
    </row>
    <row r="320" spans="2:6" x14ac:dyDescent="0.2">
      <c r="B320" s="3"/>
      <c r="E320" s="56"/>
      <c r="F320" s="3"/>
    </row>
    <row r="321" spans="2:6" x14ac:dyDescent="0.2">
      <c r="B321" s="3"/>
      <c r="E321" s="56"/>
      <c r="F321" s="3"/>
    </row>
    <row r="322" spans="2:6" x14ac:dyDescent="0.2">
      <c r="B322" s="3"/>
      <c r="E322" s="56"/>
      <c r="F322" s="3"/>
    </row>
    <row r="323" spans="2:6" x14ac:dyDescent="0.2">
      <c r="B323" s="3"/>
      <c r="E323" s="56"/>
      <c r="F323" s="3"/>
    </row>
    <row r="324" spans="2:6" x14ac:dyDescent="0.2">
      <c r="B324" s="3"/>
      <c r="E324" s="56"/>
      <c r="F324" s="3"/>
    </row>
    <row r="325" spans="2:6" x14ac:dyDescent="0.2">
      <c r="B325" s="3"/>
      <c r="E325" s="56"/>
      <c r="F325" s="3"/>
    </row>
    <row r="326" spans="2:6" x14ac:dyDescent="0.2">
      <c r="B326" s="3"/>
      <c r="E326" s="56"/>
      <c r="F326" s="3"/>
    </row>
    <row r="327" spans="2:6" x14ac:dyDescent="0.2">
      <c r="B327" s="3"/>
      <c r="E327" s="56"/>
      <c r="F327" s="3"/>
    </row>
    <row r="328" spans="2:6" x14ac:dyDescent="0.2">
      <c r="B328" s="3"/>
      <c r="E328" s="56"/>
      <c r="F328" s="3"/>
    </row>
    <row r="329" spans="2:6" x14ac:dyDescent="0.2">
      <c r="B329" s="3"/>
      <c r="E329" s="56"/>
      <c r="F329" s="3"/>
    </row>
    <row r="330" spans="2:6" x14ac:dyDescent="0.2">
      <c r="B330" s="3"/>
      <c r="E330" s="56"/>
      <c r="F330" s="3"/>
    </row>
    <row r="331" spans="2:6" x14ac:dyDescent="0.2">
      <c r="B331" s="3"/>
      <c r="E331" s="56"/>
      <c r="F331" s="3"/>
    </row>
    <row r="332" spans="2:6" x14ac:dyDescent="0.2">
      <c r="B332" s="3"/>
      <c r="E332" s="56"/>
      <c r="F332" s="3"/>
    </row>
    <row r="333" spans="2:6" x14ac:dyDescent="0.2">
      <c r="B333" s="3"/>
      <c r="E333" s="56"/>
      <c r="F333" s="3"/>
    </row>
    <row r="334" spans="2:6" x14ac:dyDescent="0.2">
      <c r="B334" s="3"/>
      <c r="E334" s="56"/>
      <c r="F334" s="3"/>
    </row>
    <row r="335" spans="2:6" x14ac:dyDescent="0.2">
      <c r="B335" s="3"/>
      <c r="E335" s="56"/>
      <c r="F335" s="3"/>
    </row>
    <row r="336" spans="2:6" x14ac:dyDescent="0.2">
      <c r="B336" s="3"/>
      <c r="E336" s="56"/>
      <c r="F336" s="3"/>
    </row>
    <row r="337" spans="2:6" x14ac:dyDescent="0.2">
      <c r="B337" s="3"/>
      <c r="E337" s="56"/>
      <c r="F337" s="3"/>
    </row>
    <row r="338" spans="2:6" x14ac:dyDescent="0.2">
      <c r="B338" s="3"/>
      <c r="E338" s="56"/>
      <c r="F338" s="3"/>
    </row>
    <row r="339" spans="2:6" x14ac:dyDescent="0.2">
      <c r="B339" s="3"/>
      <c r="E339" s="56"/>
      <c r="F339" s="3"/>
    </row>
    <row r="340" spans="2:6" x14ac:dyDescent="0.2">
      <c r="B340" s="3"/>
      <c r="E340" s="56"/>
      <c r="F340" s="3"/>
    </row>
    <row r="341" spans="2:6" x14ac:dyDescent="0.2">
      <c r="B341" s="3"/>
      <c r="E341" s="56"/>
      <c r="F341" s="3"/>
    </row>
    <row r="342" spans="2:6" x14ac:dyDescent="0.2">
      <c r="B342" s="3"/>
      <c r="E342" s="56"/>
      <c r="F342" s="3"/>
    </row>
    <row r="343" spans="2:6" x14ac:dyDescent="0.2">
      <c r="B343" s="3"/>
      <c r="E343" s="56"/>
      <c r="F343" s="3"/>
    </row>
    <row r="344" spans="2:6" x14ac:dyDescent="0.2">
      <c r="B344" s="3"/>
      <c r="E344" s="56"/>
      <c r="F344" s="3"/>
    </row>
    <row r="345" spans="2:6" x14ac:dyDescent="0.2">
      <c r="B345" s="3"/>
      <c r="E345" s="56"/>
      <c r="F345" s="3"/>
    </row>
    <row r="346" spans="2:6" x14ac:dyDescent="0.2">
      <c r="B346" s="3"/>
      <c r="E346" s="56"/>
      <c r="F346" s="3"/>
    </row>
    <row r="347" spans="2:6" x14ac:dyDescent="0.2">
      <c r="B347" s="3"/>
      <c r="E347" s="56"/>
      <c r="F347" s="3"/>
    </row>
    <row r="348" spans="2:6" x14ac:dyDescent="0.2">
      <c r="B348" s="3"/>
      <c r="E348" s="56"/>
      <c r="F348" s="3"/>
    </row>
    <row r="349" spans="2:6" x14ac:dyDescent="0.2">
      <c r="B349" s="3"/>
      <c r="E349" s="56"/>
      <c r="F349" s="3"/>
    </row>
    <row r="350" spans="2:6" x14ac:dyDescent="0.2">
      <c r="B350" s="3"/>
      <c r="E350" s="56"/>
      <c r="F350" s="3"/>
    </row>
    <row r="351" spans="2:6" x14ac:dyDescent="0.2">
      <c r="B351" s="3"/>
      <c r="E351" s="5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100-000000000000}"/>
    <hyperlink ref="P47" r:id="rId2" display="http://www.bav-astro.de/sfs/BAVM_link.php?BAVMnr=80" xr:uid="{00000000-0004-0000-0100-000001000000}"/>
    <hyperlink ref="P59" r:id="rId3" display="http://www.bav-astro.de/sfs/BAVM_link.php?BAVMnr=117" xr:uid="{00000000-0004-0000-0100-000002000000}"/>
    <hyperlink ref="P60" r:id="rId4" display="http://www.bav-astro.de/sfs/BAVM_link.php?BAVMnr=132" xr:uid="{00000000-0004-0000-0100-000003000000}"/>
    <hyperlink ref="P61" r:id="rId5" display="http://www.bav-astro.de/sfs/BAVM_link.php?BAVMnr=132" xr:uid="{00000000-0004-0000-0100-000004000000}"/>
    <hyperlink ref="P112" r:id="rId6" display="http://www.konkoly.hu/cgi-bin/IBVS?5040" xr:uid="{00000000-0004-0000-0100-000005000000}"/>
    <hyperlink ref="P62" r:id="rId7" display="http://www.bav-astro.de/sfs/BAVM_link.php?BAVMnr=158" xr:uid="{00000000-0004-0000-0100-000006000000}"/>
    <hyperlink ref="P114" r:id="rId8" display="http://vsolj.cetus-net.org/no40.pdf" xr:uid="{00000000-0004-0000-0100-000007000000}"/>
    <hyperlink ref="P64" r:id="rId9" display="http://www.bav-astro.de/sfs/BAVM_link.php?BAVMnr=172" xr:uid="{00000000-0004-0000-0100-000008000000}"/>
    <hyperlink ref="P65" r:id="rId10" display="http://www.konkoly.hu/cgi-bin/IBVS?5694" xr:uid="{00000000-0004-0000-0100-000009000000}"/>
    <hyperlink ref="P66" r:id="rId11" display="http://www.bav-astro.de/sfs/BAVM_link.php?BAVMnr=172" xr:uid="{00000000-0004-0000-0100-00000A000000}"/>
    <hyperlink ref="P67" r:id="rId12" display="http://www.bav-astro.de/sfs/BAVM_link.php?BAVMnr=173" xr:uid="{00000000-0004-0000-0100-00000B000000}"/>
    <hyperlink ref="P68" r:id="rId13" display="http://www.konkoly.hu/cgi-bin/IBVS?5653" xr:uid="{00000000-0004-0000-0100-00000C000000}"/>
    <hyperlink ref="P69" r:id="rId14" display="http://www.bav-astro.de/sfs/BAVM_link.php?BAVMnr=173" xr:uid="{00000000-0004-0000-0100-00000D000000}"/>
    <hyperlink ref="P70" r:id="rId15" display="http://var.astro.cz/oejv/issues/oejv0074.pdf" xr:uid="{00000000-0004-0000-0100-00000E000000}"/>
    <hyperlink ref="P71" r:id="rId16" display="http://www.bav-astro.de/sfs/BAVM_link.php?BAVMnr=178" xr:uid="{00000000-0004-0000-0100-00000F000000}"/>
    <hyperlink ref="P72" r:id="rId17" display="http://var.astro.cz/oejv/issues/oejv0074.pdf" xr:uid="{00000000-0004-0000-0100-000010000000}"/>
    <hyperlink ref="P73" r:id="rId18" display="http://var.astro.cz/oejv/issues/oejv0074.pdf" xr:uid="{00000000-0004-0000-0100-000011000000}"/>
    <hyperlink ref="P115" r:id="rId19" display="http://www.bav-astro.de/sfs/BAVM_link.php?BAVMnr=193" xr:uid="{00000000-0004-0000-0100-000012000000}"/>
    <hyperlink ref="P116" r:id="rId20" display="http://www.bav-astro.de/sfs/BAVM_link.php?BAVMnr=193" xr:uid="{00000000-0004-0000-0100-000013000000}"/>
    <hyperlink ref="P74" r:id="rId21" display="http://www.konkoly.hu/cgi-bin/IBVS?5820" xr:uid="{00000000-0004-0000-0100-000014000000}"/>
    <hyperlink ref="P117" r:id="rId22" display="http://www.bav-astro.de/sfs/BAVM_link.php?BAVMnr=203" xr:uid="{00000000-0004-0000-0100-000015000000}"/>
    <hyperlink ref="P118" r:id="rId23" display="http://www.bav-astro.de/sfs/BAVM_link.php?BAVMnr=212" xr:uid="{00000000-0004-0000-0100-000016000000}"/>
    <hyperlink ref="P119" r:id="rId24" display="http://vsolj.cetus-net.org/vsoljno50.pdf" xr:uid="{00000000-0004-0000-0100-000017000000}"/>
    <hyperlink ref="P120" r:id="rId25" display="http://www.bav-astro.de/sfs/BAVM_link.php?BAVMnr=212" xr:uid="{00000000-0004-0000-0100-000018000000}"/>
    <hyperlink ref="P75" r:id="rId26" display="http://www.bav-astro.de/sfs/BAVM_link.php?BAVMnr=215" xr:uid="{00000000-0004-0000-0100-000019000000}"/>
    <hyperlink ref="P76" r:id="rId27" display="http://www.bav-astro.de/sfs/BAVM_link.php?BAVMnr=215" xr:uid="{00000000-0004-0000-0100-00001A000000}"/>
    <hyperlink ref="P77" r:id="rId28" display="http://www.bav-astro.de/sfs/BAVM_link.php?BAVMnr=215" xr:uid="{00000000-0004-0000-0100-00001B000000}"/>
    <hyperlink ref="P121" r:id="rId29" display="http://www.bav-astro.de/sfs/BAVM_link.php?BAVMnr=225" xr:uid="{00000000-0004-0000-0100-00001C000000}"/>
    <hyperlink ref="P122" r:id="rId30" display="http://www.bav-astro.de/sfs/BAVM_link.php?BAVMnr=225" xr:uid="{00000000-0004-0000-0100-00001D000000}"/>
    <hyperlink ref="P123" r:id="rId31" display="http://www.bav-astro.de/sfs/BAVM_link.php?BAVMnr=225" xr:uid="{00000000-0004-0000-0100-00001E000000}"/>
    <hyperlink ref="P124" r:id="rId32" display="http://www.bav-astro.de/sfs/BAVM_link.php?BAVMnr=225" xr:uid="{00000000-0004-0000-0100-00001F000000}"/>
    <hyperlink ref="P78" r:id="rId33" display="http://www.bav-astro.de/sfs/BAVM_link.php?BAVMnr=231" xr:uid="{00000000-0004-0000-0100-000020000000}"/>
    <hyperlink ref="P79" r:id="rId34" display="http://www.konkoly.hu/cgi-bin/IBVS?6042" xr:uid="{00000000-0004-0000-0100-000021000000}"/>
    <hyperlink ref="P125" r:id="rId35" display="http://vsolj.cetus-net.org/vsoljno55.pdf" xr:uid="{00000000-0004-0000-0100-000022000000}"/>
    <hyperlink ref="P80" r:id="rId36" display="http://www.bav-astro.de/sfs/BAVM_link.php?BAVMnr=234" xr:uid="{00000000-0004-0000-0100-00002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2024-07-27T05:49:25Z</dcterms:modified>
</cp:coreProperties>
</file>