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18908F1-A0A8-47F2-B042-AA53D32C5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Q69" i="2" l="1"/>
  <c r="D9" i="2"/>
  <c r="C9" i="2"/>
  <c r="Q68" i="2"/>
  <c r="E54" i="2"/>
  <c r="F54" i="2"/>
  <c r="E41" i="2"/>
  <c r="F41" i="2"/>
  <c r="E47" i="2"/>
  <c r="F47" i="2" s="1"/>
  <c r="G47" i="2" s="1"/>
  <c r="I47" i="2" s="1"/>
  <c r="E49" i="2"/>
  <c r="F49" i="2" s="1"/>
  <c r="G49" i="2" s="1"/>
  <c r="I49" i="2" s="1"/>
  <c r="E21" i="2"/>
  <c r="F21" i="2"/>
  <c r="E24" i="2"/>
  <c r="F24" i="2"/>
  <c r="E26" i="2"/>
  <c r="F26" i="2" s="1"/>
  <c r="G26" i="2" s="1"/>
  <c r="I26" i="2" s="1"/>
  <c r="E28" i="2"/>
  <c r="F28" i="2" s="1"/>
  <c r="G28" i="2" s="1"/>
  <c r="I28" i="2" s="1"/>
  <c r="E30" i="2"/>
  <c r="F30" i="2"/>
  <c r="E32" i="2"/>
  <c r="F32" i="2"/>
  <c r="E34" i="2"/>
  <c r="F34" i="2" s="1"/>
  <c r="G34" i="2" s="1"/>
  <c r="I34" i="2" s="1"/>
  <c r="E67" i="2"/>
  <c r="F67" i="2" s="1"/>
  <c r="G67" i="2" s="1"/>
  <c r="J67" i="2" s="1"/>
  <c r="E64" i="2"/>
  <c r="F64" i="2"/>
  <c r="E56" i="2"/>
  <c r="F56" i="2"/>
  <c r="E53" i="2"/>
  <c r="F53" i="2" s="1"/>
  <c r="G53" i="2" s="1"/>
  <c r="K53" i="2" s="1"/>
  <c r="E68" i="2"/>
  <c r="F68" i="2" s="1"/>
  <c r="G68" i="2" s="1"/>
  <c r="K68" i="2" s="1"/>
  <c r="E36" i="2"/>
  <c r="F36" i="2"/>
  <c r="G36" i="2" s="1"/>
  <c r="I36" i="2" s="1"/>
  <c r="E38" i="2"/>
  <c r="F38" i="2" s="1"/>
  <c r="G38" i="2" s="1"/>
  <c r="I38" i="2" s="1"/>
  <c r="E42" i="2"/>
  <c r="F42" i="2"/>
  <c r="G42" i="2" s="1"/>
  <c r="I42" i="2" s="1"/>
  <c r="E43" i="2"/>
  <c r="F43" i="2" s="1"/>
  <c r="G43" i="2" s="1"/>
  <c r="I43" i="2" s="1"/>
  <c r="E44" i="2"/>
  <c r="F44" i="2"/>
  <c r="G44" i="2" s="1"/>
  <c r="I44" i="2" s="1"/>
  <c r="E46" i="2"/>
  <c r="F46" i="2" s="1"/>
  <c r="G46" i="2" s="1"/>
  <c r="I46" i="2" s="1"/>
  <c r="E50" i="2"/>
  <c r="F50" i="2"/>
  <c r="G50" i="2" s="1"/>
  <c r="I50" i="2" s="1"/>
  <c r="E51" i="2"/>
  <c r="F51" i="2" s="1"/>
  <c r="G51" i="2" s="1"/>
  <c r="I51" i="2" s="1"/>
  <c r="E58" i="2"/>
  <c r="F58" i="2"/>
  <c r="G58" i="2" s="1"/>
  <c r="I58" i="2" s="1"/>
  <c r="E60" i="2"/>
  <c r="F60" i="2" s="1"/>
  <c r="G60" i="2" s="1"/>
  <c r="K60" i="2" s="1"/>
  <c r="E62" i="2"/>
  <c r="F62" i="2"/>
  <c r="G62" i="2" s="1"/>
  <c r="K62" i="2" s="1"/>
  <c r="E59" i="2"/>
  <c r="F59" i="2" s="1"/>
  <c r="G59" i="2" s="1"/>
  <c r="K59" i="2" s="1"/>
  <c r="E61" i="2"/>
  <c r="F61" i="2"/>
  <c r="G61" i="2" s="1"/>
  <c r="K61" i="2" s="1"/>
  <c r="E63" i="2"/>
  <c r="F63" i="2" s="1"/>
  <c r="G63" i="2" s="1"/>
  <c r="K63" i="2" s="1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40" i="2"/>
  <c r="Q41" i="2"/>
  <c r="Q45" i="2"/>
  <c r="Q47" i="2"/>
  <c r="Q48" i="2"/>
  <c r="Q49" i="2"/>
  <c r="Q52" i="2"/>
  <c r="Q54" i="2"/>
  <c r="Q59" i="2"/>
  <c r="Q61" i="2"/>
  <c r="Q65" i="2"/>
  <c r="G30" i="3"/>
  <c r="C30" i="3"/>
  <c r="G31" i="3"/>
  <c r="C31" i="3"/>
  <c r="E31" i="3"/>
  <c r="G32" i="3"/>
  <c r="C32" i="3"/>
  <c r="G33" i="3"/>
  <c r="C33" i="3"/>
  <c r="E33" i="3"/>
  <c r="G34" i="3"/>
  <c r="C34" i="3"/>
  <c r="G35" i="3"/>
  <c r="C35" i="3"/>
  <c r="E35" i="3"/>
  <c r="G36" i="3"/>
  <c r="C36" i="3"/>
  <c r="G37" i="3"/>
  <c r="C37" i="3"/>
  <c r="E37" i="3"/>
  <c r="G38" i="3"/>
  <c r="C38" i="3"/>
  <c r="G39" i="3"/>
  <c r="C39" i="3"/>
  <c r="E39" i="3"/>
  <c r="G40" i="3"/>
  <c r="C40" i="3"/>
  <c r="G41" i="3"/>
  <c r="C41" i="3"/>
  <c r="E41" i="3"/>
  <c r="G11" i="3"/>
  <c r="C11" i="3"/>
  <c r="G12" i="3"/>
  <c r="C12" i="3"/>
  <c r="E12" i="3"/>
  <c r="G13" i="3"/>
  <c r="C13" i="3"/>
  <c r="G42" i="3"/>
  <c r="C42" i="3"/>
  <c r="G43" i="3"/>
  <c r="C43" i="3"/>
  <c r="E43" i="3"/>
  <c r="G14" i="3"/>
  <c r="C14" i="3"/>
  <c r="E14" i="3"/>
  <c r="G15" i="3"/>
  <c r="C15" i="3"/>
  <c r="E15" i="3"/>
  <c r="G16" i="3"/>
  <c r="C16" i="3"/>
  <c r="E16" i="3"/>
  <c r="G44" i="3"/>
  <c r="C44" i="3"/>
  <c r="G17" i="3"/>
  <c r="C17" i="3"/>
  <c r="E17" i="3"/>
  <c r="G45" i="3"/>
  <c r="C45" i="3"/>
  <c r="E45" i="3"/>
  <c r="G46" i="3"/>
  <c r="C46" i="3"/>
  <c r="G47" i="3"/>
  <c r="C47" i="3"/>
  <c r="E47" i="3"/>
  <c r="G18" i="3"/>
  <c r="C18" i="3"/>
  <c r="E18" i="3"/>
  <c r="G19" i="3"/>
  <c r="C19" i="3"/>
  <c r="E19" i="3"/>
  <c r="G48" i="3"/>
  <c r="C48" i="3"/>
  <c r="G20" i="3"/>
  <c r="C20" i="3"/>
  <c r="E20" i="3"/>
  <c r="G49" i="3"/>
  <c r="C49" i="3"/>
  <c r="E49" i="3"/>
  <c r="G21" i="3"/>
  <c r="C21" i="3"/>
  <c r="G22" i="3"/>
  <c r="C22" i="3"/>
  <c r="E22" i="3"/>
  <c r="G50" i="3"/>
  <c r="C50" i="3"/>
  <c r="E50" i="3"/>
  <c r="G23" i="3"/>
  <c r="C23" i="3"/>
  <c r="E23" i="3"/>
  <c r="G51" i="3"/>
  <c r="C51" i="3"/>
  <c r="E51" i="3"/>
  <c r="G52" i="3"/>
  <c r="C52" i="3"/>
  <c r="E52" i="3"/>
  <c r="G24" i="3"/>
  <c r="C24" i="3"/>
  <c r="E24" i="3"/>
  <c r="G25" i="3"/>
  <c r="C25" i="3"/>
  <c r="E25" i="3"/>
  <c r="G53" i="3"/>
  <c r="C53" i="3"/>
  <c r="G26" i="3"/>
  <c r="C26" i="3"/>
  <c r="E26" i="3"/>
  <c r="G27" i="3"/>
  <c r="C27" i="3"/>
  <c r="G28" i="3"/>
  <c r="C28" i="3"/>
  <c r="E28" i="3"/>
  <c r="G29" i="3"/>
  <c r="C29" i="3"/>
  <c r="E29" i="3"/>
  <c r="H28" i="3"/>
  <c r="B28" i="3"/>
  <c r="D28" i="3"/>
  <c r="A28" i="3"/>
  <c r="H27" i="3"/>
  <c r="B27" i="3"/>
  <c r="D27" i="3"/>
  <c r="A27" i="3"/>
  <c r="H26" i="3"/>
  <c r="B26" i="3"/>
  <c r="D26" i="3"/>
  <c r="A26" i="3"/>
  <c r="H53" i="3"/>
  <c r="B53" i="3"/>
  <c r="D53" i="3"/>
  <c r="A53" i="3"/>
  <c r="H25" i="3"/>
  <c r="B25" i="3"/>
  <c r="D25" i="3"/>
  <c r="A25" i="3"/>
  <c r="H24" i="3"/>
  <c r="B24" i="3"/>
  <c r="D24" i="3"/>
  <c r="A24" i="3"/>
  <c r="H52" i="3"/>
  <c r="B52" i="3"/>
  <c r="D52" i="3"/>
  <c r="A52" i="3"/>
  <c r="H51" i="3"/>
  <c r="B51" i="3"/>
  <c r="D51" i="3"/>
  <c r="A51" i="3"/>
  <c r="H23" i="3"/>
  <c r="B23" i="3"/>
  <c r="D23" i="3"/>
  <c r="A23" i="3"/>
  <c r="H50" i="3"/>
  <c r="B50" i="3"/>
  <c r="D50" i="3"/>
  <c r="A50" i="3"/>
  <c r="H22" i="3"/>
  <c r="B22" i="3"/>
  <c r="D22" i="3"/>
  <c r="A22" i="3"/>
  <c r="H21" i="3"/>
  <c r="B21" i="3"/>
  <c r="D21" i="3"/>
  <c r="A21" i="3"/>
  <c r="H49" i="3"/>
  <c r="B49" i="3"/>
  <c r="D49" i="3"/>
  <c r="A49" i="3"/>
  <c r="H20" i="3"/>
  <c r="B20" i="3"/>
  <c r="D20" i="3"/>
  <c r="A20" i="3"/>
  <c r="H48" i="3"/>
  <c r="B48" i="3"/>
  <c r="D48" i="3"/>
  <c r="A48" i="3"/>
  <c r="H19" i="3"/>
  <c r="B19" i="3"/>
  <c r="D19" i="3"/>
  <c r="A19" i="3"/>
  <c r="H18" i="3"/>
  <c r="B18" i="3"/>
  <c r="D18" i="3"/>
  <c r="A18" i="3"/>
  <c r="H47" i="3"/>
  <c r="B47" i="3"/>
  <c r="D47" i="3"/>
  <c r="A47" i="3"/>
  <c r="H46" i="3"/>
  <c r="B46" i="3"/>
  <c r="D46" i="3"/>
  <c r="A46" i="3"/>
  <c r="H45" i="3"/>
  <c r="B45" i="3"/>
  <c r="D45" i="3"/>
  <c r="A45" i="3"/>
  <c r="H17" i="3"/>
  <c r="B17" i="3"/>
  <c r="D17" i="3"/>
  <c r="A17" i="3"/>
  <c r="H44" i="3"/>
  <c r="B44" i="3"/>
  <c r="D44" i="3"/>
  <c r="A44" i="3"/>
  <c r="H16" i="3"/>
  <c r="B16" i="3"/>
  <c r="D16" i="3"/>
  <c r="A16" i="3"/>
  <c r="H15" i="3"/>
  <c r="B15" i="3"/>
  <c r="D15" i="3"/>
  <c r="A15" i="3"/>
  <c r="H14" i="3"/>
  <c r="B14" i="3"/>
  <c r="D14" i="3"/>
  <c r="A14" i="3"/>
  <c r="H43" i="3"/>
  <c r="B43" i="3"/>
  <c r="D43" i="3"/>
  <c r="A43" i="3"/>
  <c r="H42" i="3"/>
  <c r="B42" i="3"/>
  <c r="D42" i="3"/>
  <c r="A42" i="3"/>
  <c r="H13" i="3"/>
  <c r="B13" i="3"/>
  <c r="D13" i="3"/>
  <c r="A13" i="3"/>
  <c r="H12" i="3"/>
  <c r="B12" i="3"/>
  <c r="D12" i="3"/>
  <c r="A12" i="3"/>
  <c r="H11" i="3"/>
  <c r="B11" i="3"/>
  <c r="D11" i="3"/>
  <c r="A11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Q67" i="2"/>
  <c r="B67" i="2"/>
  <c r="Q66" i="2"/>
  <c r="F16" i="2"/>
  <c r="C17" i="2"/>
  <c r="Q63" i="2"/>
  <c r="Q58" i="2"/>
  <c r="Q62" i="2"/>
  <c r="Q60" i="2"/>
  <c r="Q64" i="2"/>
  <c r="Q57" i="2"/>
  <c r="Q56" i="2"/>
  <c r="Q22" i="2"/>
  <c r="Q35" i="2"/>
  <c r="Q36" i="2"/>
  <c r="Q37" i="2"/>
  <c r="Q38" i="2"/>
  <c r="Q39" i="2"/>
  <c r="Q42" i="2"/>
  <c r="Q43" i="2"/>
  <c r="Q44" i="2"/>
  <c r="Q46" i="2"/>
  <c r="Q50" i="2"/>
  <c r="Q51" i="2"/>
  <c r="Q53" i="2"/>
  <c r="Q55" i="2"/>
  <c r="E53" i="3"/>
  <c r="E42" i="3"/>
  <c r="E46" i="3"/>
  <c r="E22" i="2"/>
  <c r="F22" i="2"/>
  <c r="G22" i="2" s="1"/>
  <c r="H22" i="2" s="1"/>
  <c r="E55" i="2"/>
  <c r="E21" i="3" s="1"/>
  <c r="E57" i="2"/>
  <c r="F57" i="2"/>
  <c r="G57" i="2" s="1"/>
  <c r="K57" i="2" s="1"/>
  <c r="E66" i="2"/>
  <c r="F66" i="2" s="1"/>
  <c r="G66" i="2" s="1"/>
  <c r="K66" i="2" s="1"/>
  <c r="E65" i="2"/>
  <c r="F65" i="2" s="1"/>
  <c r="G65" i="2" s="1"/>
  <c r="J65" i="2" s="1"/>
  <c r="E33" i="2"/>
  <c r="E40" i="3" s="1"/>
  <c r="F33" i="2"/>
  <c r="G33" i="2" s="1"/>
  <c r="I33" i="2" s="1"/>
  <c r="E31" i="2"/>
  <c r="E38" i="3" s="1"/>
  <c r="E29" i="2"/>
  <c r="F29" i="2" s="1"/>
  <c r="G29" i="2" s="1"/>
  <c r="I29" i="2" s="1"/>
  <c r="E27" i="2"/>
  <c r="F27" i="2" s="1"/>
  <c r="G27" i="2" s="1"/>
  <c r="I27" i="2" s="1"/>
  <c r="E25" i="2"/>
  <c r="F25" i="2" s="1"/>
  <c r="G25" i="2" s="1"/>
  <c r="I25" i="2" s="1"/>
  <c r="E23" i="2"/>
  <c r="E52" i="2"/>
  <c r="F52" i="2" s="1"/>
  <c r="G52" i="2" s="1"/>
  <c r="J52" i="2" s="1"/>
  <c r="E48" i="2"/>
  <c r="F48" i="2"/>
  <c r="G48" i="2"/>
  <c r="I48" i="2"/>
  <c r="E45" i="2"/>
  <c r="F45" i="2" s="1"/>
  <c r="G45" i="2" s="1"/>
  <c r="I45" i="2" s="1"/>
  <c r="E40" i="2"/>
  <c r="F40" i="2"/>
  <c r="G40" i="2"/>
  <c r="I40" i="2"/>
  <c r="E69" i="2"/>
  <c r="F69" i="2" s="1"/>
  <c r="G69" i="2" s="1"/>
  <c r="K69" i="2" s="1"/>
  <c r="G56" i="2"/>
  <c r="J56" i="2"/>
  <c r="G64" i="2"/>
  <c r="K64" i="2"/>
  <c r="G32" i="2"/>
  <c r="I32" i="2"/>
  <c r="G30" i="2"/>
  <c r="I30" i="2"/>
  <c r="G24" i="2"/>
  <c r="I24" i="2"/>
  <c r="G21" i="2"/>
  <c r="I21" i="2"/>
  <c r="G41" i="2"/>
  <c r="I41" i="2"/>
  <c r="G54" i="2"/>
  <c r="I54" i="2"/>
  <c r="E39" i="2"/>
  <c r="F39" i="2" s="1"/>
  <c r="G39" i="2" s="1"/>
  <c r="I39" i="2" s="1"/>
  <c r="E37" i="2"/>
  <c r="E11" i="3" s="1"/>
  <c r="E35" i="2"/>
  <c r="F35" i="2"/>
  <c r="G35" i="2" s="1"/>
  <c r="I35" i="2" s="1"/>
  <c r="E34" i="3"/>
  <c r="E13" i="3"/>
  <c r="E44" i="3"/>
  <c r="E32" i="3"/>
  <c r="E36" i="3"/>
  <c r="E27" i="3"/>
  <c r="F23" i="2"/>
  <c r="G23" i="2"/>
  <c r="I23" i="2" s="1"/>
  <c r="E30" i="3"/>
  <c r="C11" i="2"/>
  <c r="C12" i="2"/>
  <c r="E48" i="3" l="1"/>
  <c r="F31" i="2"/>
  <c r="G31" i="2" s="1"/>
  <c r="I31" i="2" s="1"/>
  <c r="F37" i="2"/>
  <c r="G37" i="2" s="1"/>
  <c r="I37" i="2" s="1"/>
  <c r="F55" i="2"/>
  <c r="G55" i="2" s="1"/>
  <c r="K55" i="2" s="1"/>
  <c r="O49" i="2"/>
  <c r="O53" i="2"/>
  <c r="O58" i="2"/>
  <c r="O30" i="2"/>
  <c r="O48" i="2"/>
  <c r="O54" i="2"/>
  <c r="O27" i="2"/>
  <c r="O67" i="2"/>
  <c r="O68" i="2"/>
  <c r="O26" i="2"/>
  <c r="O61" i="2"/>
  <c r="O69" i="2"/>
  <c r="O59" i="2"/>
  <c r="O34" i="2"/>
  <c r="O51" i="2"/>
  <c r="O66" i="2"/>
  <c r="O33" i="2"/>
  <c r="O32" i="2"/>
  <c r="O65" i="2"/>
  <c r="O23" i="2"/>
  <c r="O64" i="2"/>
  <c r="O25" i="2"/>
  <c r="O56" i="2"/>
  <c r="O47" i="2"/>
  <c r="O29" i="2"/>
  <c r="O24" i="2"/>
  <c r="O62" i="2"/>
  <c r="O52" i="2"/>
  <c r="O41" i="2"/>
  <c r="O63" i="2"/>
  <c r="O21" i="2"/>
  <c r="O57" i="2"/>
  <c r="O28" i="2"/>
  <c r="O60" i="2"/>
  <c r="O45" i="2"/>
  <c r="O31" i="2"/>
  <c r="O40" i="2"/>
  <c r="C16" i="2"/>
  <c r="D18" i="2" s="1"/>
  <c r="F17" i="2"/>
  <c r="O55" i="2" l="1"/>
  <c r="C15" i="2"/>
  <c r="F18" i="2" s="1"/>
  <c r="C18" i="2" l="1"/>
  <c r="F19" i="2"/>
</calcChain>
</file>

<file path=xl/sharedStrings.xml><?xml version="1.0" encoding="utf-8"?>
<sst xmlns="http://schemas.openxmlformats.org/spreadsheetml/2006/main" count="508" uniqueCount="253">
  <si>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</si>
  <si>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</si>
  <si>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</si>
  <si>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</si>
  <si>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</si>
  <si>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</si>
  <si>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</si>
  <si>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</si>
  <si>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</si>
  <si>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</si>
  <si>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</si>
  <si>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</si>
  <si>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</si>
  <si>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</si>
  <si>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</si>
  <si>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</si>
  <si>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</si>
  <si>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</si>
  <si>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</si>
  <si>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</si>
  <si>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</si>
  <si>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</si>
  <si>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</si>
  <si>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</si>
  <si>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</si>
  <si>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</si>
  <si>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Bull.23</t>
  </si>
  <si>
    <t>B</t>
  </si>
  <si>
    <t>BBSAG Bull.25</t>
  </si>
  <si>
    <t>BBSAG Bull.78</t>
  </si>
  <si>
    <t>BBSAG Bull.81</t>
  </si>
  <si>
    <t>BBSAG Bull.85</t>
  </si>
  <si>
    <t>BBSAG Bull.87</t>
  </si>
  <si>
    <t>BBSAG Bull.89</t>
  </si>
  <si>
    <t>BBSAG Bull.90</t>
  </si>
  <si>
    <t>BBSAG Bull.93</t>
  </si>
  <si>
    <t>Paschke A</t>
  </si>
  <si>
    <t>BBSAG Bull.109</t>
  </si>
  <si>
    <t>IBVS 4887</t>
  </si>
  <si>
    <t>IBVS 5543</t>
  </si>
  <si>
    <t>I</t>
  </si>
  <si>
    <t>IBVS 5643</t>
  </si>
  <si>
    <t>IBVS 5676</t>
  </si>
  <si>
    <t>EA/SD</t>
  </si>
  <si>
    <t># of data points:</t>
  </si>
  <si>
    <t>HS And / gsc 2792-1379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</si>
  <si>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</si>
  <si>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</si>
  <si>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</si>
  <si>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</si>
  <si>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</si>
  <si>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</si>
  <si>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Start of linear fit &gt;&gt;&gt;&gt;&gt;&gt;&gt;&gt;&gt;&gt;&gt;&gt;&gt;&gt;&gt;&gt;&gt;&gt;&gt;&gt;&gt;</t>
  </si>
  <si>
    <t>OEJV 0107</t>
  </si>
  <si>
    <t>OEJV 0003</t>
  </si>
  <si>
    <t>OEJV 0074</t>
  </si>
  <si>
    <t>Add cycle</t>
  </si>
  <si>
    <t>Old Cycle</t>
  </si>
  <si>
    <t>IBVS 6042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</si>
  <si>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</si>
  <si>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</si>
  <si>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</si>
  <si>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</si>
  <si>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</si>
  <si>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</si>
  <si>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</si>
  <si>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</si>
  <si>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</si>
  <si>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</si>
  <si>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</si>
  <si>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</si>
  <si>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2440824.403 </t>
  </si>
  <si>
    <t> 25.08.1970 21:40 </t>
  </si>
  <si>
    <t> 0.042 </t>
  </si>
  <si>
    <t>P </t>
  </si>
  <si>
    <t> L.Meinunger </t>
  </si>
  <si>
    <t> MVS 7.7 </t>
  </si>
  <si>
    <t>2440837.420 </t>
  </si>
  <si>
    <t> 07.09.1970 22:04 </t>
  </si>
  <si>
    <t> 0.059 </t>
  </si>
  <si>
    <t>2440915.415 </t>
  </si>
  <si>
    <t> 24.11.1970 21:57 </t>
  </si>
  <si>
    <t> 0.052 </t>
  </si>
  <si>
    <t>2441214.410 </t>
  </si>
  <si>
    <t> 19.09.1971 21:50 </t>
  </si>
  <si>
    <t> 0.039 </t>
  </si>
  <si>
    <t>2441216.300 </t>
  </si>
  <si>
    <t> 21.09.1971 19:12 </t>
  </si>
  <si>
    <t> 0.072 </t>
  </si>
  <si>
    <t>2441225.560 </t>
  </si>
  <si>
    <t> 01.10.1971 01:26 </t>
  </si>
  <si>
    <t> 0.046 </t>
  </si>
  <si>
    <t>2441240.420 </t>
  </si>
  <si>
    <t> 15.10.1971 22:04 </t>
  </si>
  <si>
    <t> 0.049 </t>
  </si>
  <si>
    <t>2441539.433 </t>
  </si>
  <si>
    <t> 09.08.1972 22:23 </t>
  </si>
  <si>
    <t> 0.054 </t>
  </si>
  <si>
    <t>2441593.300 </t>
  </si>
  <si>
    <t> 02.10.1972 19:12 </t>
  </si>
  <si>
    <t> 0.063 </t>
  </si>
  <si>
    <t>2441604.420 </t>
  </si>
  <si>
    <t> 13.10.1972 22:04 </t>
  </si>
  <si>
    <t> 0.040 </t>
  </si>
  <si>
    <t>2441684.260 </t>
  </si>
  <si>
    <t> 01.01.1973 18:14 </t>
  </si>
  <si>
    <t> 0.021 </t>
  </si>
  <si>
    <t>2441929.445 </t>
  </si>
  <si>
    <t> 03.09.1973 22:40 </t>
  </si>
  <si>
    <t> 0.057 </t>
  </si>
  <si>
    <t>2441981.370 </t>
  </si>
  <si>
    <t> 25.10.1973 20:52 </t>
  </si>
  <si>
    <t> -0.019 </t>
  </si>
  <si>
    <t>2446321.634 </t>
  </si>
  <si>
    <t> 13.09.1985 03:12 </t>
  </si>
  <si>
    <t> -0.005 </t>
  </si>
  <si>
    <t>V </t>
  </si>
  <si>
    <t> K.Locher </t>
  </si>
  <si>
    <t> BBS 78 </t>
  </si>
  <si>
    <t>2446349.513 </t>
  </si>
  <si>
    <t> 11.10.1985 00:18 </t>
  </si>
  <si>
    <t> 0.016 </t>
  </si>
  <si>
    <t>2446702.385 </t>
  </si>
  <si>
    <t> 28.09.1986 21:14 </t>
  </si>
  <si>
    <t> 0.023 </t>
  </si>
  <si>
    <t> BBS 81 </t>
  </si>
  <si>
    <t>2446728.376 </t>
  </si>
  <si>
    <t> 24.10.1986 21:01 </t>
  </si>
  <si>
    <t> 0.013 </t>
  </si>
  <si>
    <t> J.Borovicka </t>
  </si>
  <si>
    <t> BRNO 28 </t>
  </si>
  <si>
    <t>2446728.383 </t>
  </si>
  <si>
    <t> 24.10.1986 21:11 </t>
  </si>
  <si>
    <t> 0.020 </t>
  </si>
  <si>
    <t> V.Wagner </t>
  </si>
  <si>
    <t>2447038.523 </t>
  </si>
  <si>
    <t> 31.08.1987 00:33 </t>
  </si>
  <si>
    <t> 0.010 </t>
  </si>
  <si>
    <t> BBS 85 </t>
  </si>
  <si>
    <t>2447170.379 </t>
  </si>
  <si>
    <t> 09.01.1988 21:05 </t>
  </si>
  <si>
    <t> 0.005 </t>
  </si>
  <si>
    <t> BBS 87 </t>
  </si>
  <si>
    <t>2447415.523 </t>
  </si>
  <si>
    <t> 11.09.1988 00:33 </t>
  </si>
  <si>
    <t> 0.000 </t>
  </si>
  <si>
    <t> BBS 89 </t>
  </si>
  <si>
    <t>2447443.378 </t>
  </si>
  <si>
    <t> 08.10.1988 21:04 </t>
  </si>
  <si>
    <t> -0.002 </t>
  </si>
  <si>
    <t> J.Horky </t>
  </si>
  <si>
    <t> BRNO 30 </t>
  </si>
  <si>
    <t>2447469.382 </t>
  </si>
  <si>
    <t> 03.11.1988 21:10 </t>
  </si>
  <si>
    <t> 0.001 </t>
  </si>
  <si>
    <t> BBS 90 </t>
  </si>
  <si>
    <t>2447779.536 </t>
  </si>
  <si>
    <t> 10.09.1989 00:51 </t>
  </si>
  <si>
    <t> 0.004 </t>
  </si>
  <si>
    <t>2447805.533 </t>
  </si>
  <si>
    <t> 06.10.1989 00:47 </t>
  </si>
  <si>
    <t> A.Dedoch </t>
  </si>
  <si>
    <t>2447805.544 </t>
  </si>
  <si>
    <t> 06.10.1989 01:03 </t>
  </si>
  <si>
    <t> 0.012 </t>
  </si>
  <si>
    <t> J.Manek </t>
  </si>
  <si>
    <t>2447859.392 </t>
  </si>
  <si>
    <t> 28.11.1989 21:24 </t>
  </si>
  <si>
    <t> BBS 93 </t>
  </si>
  <si>
    <t>2449640.432 </t>
  </si>
  <si>
    <t> 14.10.1994 22:22 </t>
  </si>
  <si>
    <t>E </t>
  </si>
  <si>
    <t>?</t>
  </si>
  <si>
    <t> A.Paschke </t>
  </si>
  <si>
    <t> BBS 109 </t>
  </si>
  <si>
    <t>2450015.5853 </t>
  </si>
  <si>
    <t> 25.10.1995 02:02 </t>
  </si>
  <si>
    <t> -0.0011 </t>
  </si>
  <si>
    <t> BRNO 32 </t>
  </si>
  <si>
    <t>2450773.3166 </t>
  </si>
  <si>
    <t> 20.11.1997 19:35 </t>
  </si>
  <si>
    <t> -0.0027 </t>
  </si>
  <si>
    <t> J.Safar </t>
  </si>
  <si>
    <t>IBVS 4887 </t>
  </si>
  <si>
    <t>2451434.479 </t>
  </si>
  <si>
    <t> 12.09.1999 23:29 </t>
  </si>
  <si>
    <t> BBS 122 </t>
  </si>
  <si>
    <t>2452903.516 </t>
  </si>
  <si>
    <t> 21.09.2003 00:23 </t>
  </si>
  <si>
    <t> 0.002 </t>
  </si>
  <si>
    <t> BBS 130 </t>
  </si>
  <si>
    <t>2452931.3726 </t>
  </si>
  <si>
    <t> 18.10.2003 20:56 </t>
  </si>
  <si>
    <t> 0.0004 </t>
  </si>
  <si>
    <t>o</t>
  </si>
  <si>
    <t> Moschner &amp; Frank </t>
  </si>
  <si>
    <t>BAVM 172 </t>
  </si>
  <si>
    <t>2452955.5157 </t>
  </si>
  <si>
    <t> 12.11.2003 00:22 </t>
  </si>
  <si>
    <t> 0.0000 </t>
  </si>
  <si>
    <t> L.Kotková &amp; M.Wolf </t>
  </si>
  <si>
    <t>IBVS 5676 </t>
  </si>
  <si>
    <t>2453592.531 </t>
  </si>
  <si>
    <t> 10.08.2005 00:44 </t>
  </si>
  <si>
    <t> -0.000 </t>
  </si>
  <si>
    <t>OEJV 0003 </t>
  </si>
  <si>
    <t>2453633.3908 </t>
  </si>
  <si>
    <t> 19.09.2005 21:22 </t>
  </si>
  <si>
    <t> 0.0014 </t>
  </si>
  <si>
    <t>C </t>
  </si>
  <si>
    <t>R</t>
  </si>
  <si>
    <t> M.Lehky </t>
  </si>
  <si>
    <t>OEJV 0107 </t>
  </si>
  <si>
    <t>2453971.3998 </t>
  </si>
  <si>
    <t> 23.08.2006 21:35 </t>
  </si>
  <si>
    <t> 0.0021 </t>
  </si>
  <si>
    <t>2454023.40053 </t>
  </si>
  <si>
    <t> 14.10.2006 21:36 </t>
  </si>
  <si>
    <t> 0.00154 </t>
  </si>
  <si>
    <t> L.Brát </t>
  </si>
  <si>
    <t>OEJV 0074 </t>
  </si>
  <si>
    <t>2454097.6881 </t>
  </si>
  <si>
    <t> 28.12.2006 04:30 </t>
  </si>
  <si>
    <t> 0.0016 </t>
  </si>
  <si>
    <t> R.Nelson </t>
  </si>
  <si>
    <t>IBVS 5760 </t>
  </si>
  <si>
    <t>2455154.4308 </t>
  </si>
  <si>
    <t> 18.11.2009 22:20 </t>
  </si>
  <si>
    <t> 0.0041 </t>
  </si>
  <si>
    <t>-I</t>
  </si>
  <si>
    <t> F.Agerer </t>
  </si>
  <si>
    <t>BAVM 212 </t>
  </si>
  <si>
    <t>2455527.7247 </t>
  </si>
  <si>
    <t> 27.11.2010 05:23 </t>
  </si>
  <si>
    <t>1630</t>
  </si>
  <si>
    <t> 0.0031 </t>
  </si>
  <si>
    <t> R.Diethelm </t>
  </si>
  <si>
    <t>IBVS 5960 </t>
  </si>
  <si>
    <t>2456255.7393 </t>
  </si>
  <si>
    <t> 24.11.2012 05:44 </t>
  </si>
  <si>
    <t>2022</t>
  </si>
  <si>
    <t> -0.0001 </t>
  </si>
  <si>
    <t>IBVS 6042 </t>
  </si>
  <si>
    <t>2456612.3159 </t>
  </si>
  <si>
    <t> 15.11.2013 19:34 </t>
  </si>
  <si>
    <t>2214</t>
  </si>
  <si>
    <t> -0.0037 </t>
  </si>
  <si>
    <t> W.Moschner &amp; P.Frank </t>
  </si>
  <si>
    <t>BAVM 234 </t>
  </si>
  <si>
    <t>s5</t>
  </si>
  <si>
    <t>s6</t>
  </si>
  <si>
    <t>s7</t>
  </si>
  <si>
    <t>OEJV 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</si>
</sst>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1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7" fillId="0" borderId="0" xfId="0" applyFont="1" applyAlignment="1"/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8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8" applyFill="1" applyBorder="1" applyAlignment="1" applyProtection="1">
      <alignment horizontal="right" vertical="top" wrapText="1"/>
    </xf>
    <xf numFmtId="0" fontId="15" fillId="0" borderId="5" xfId="0" applyFont="1" applyBorder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/>
    <xf numFmtId="165" fontId="16" fillId="3" borderId="0" xfId="1" applyNumberFormat="1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20" fillId="0" borderId="0" xfId="9" applyFont="1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Normal_A" xfId="9" xr:uid="{00000000-0005-0000-0000-000009000000}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And - O-C Diagr.</a:t>
            </a:r>
          </a:p>
        </c:rich>
      </c:tx>
      <c:layout>
        <c:manualLayout>
          <c:xMode val="edge"/>
          <c:yMode val="edge"/>
          <c:x val="0.3574079906678331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40769207120239"/>
          <c:y val="0.14723926380368099"/>
          <c:w val="0.7851866051551742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5-49E8-8941-F51FEDEF76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-1.6999999999825377E-2</c:v>
                </c:pt>
                <c:pt idx="2">
                  <c:v>-2.5719744735397398E-4</c:v>
                </c:pt>
                <c:pt idx="3">
                  <c:v>-6.8003821361344308E-3</c:v>
                </c:pt>
                <c:pt idx="4">
                  <c:v>-1.7715923437208403E-2</c:v>
                </c:pt>
                <c:pt idx="5">
                  <c:v>1.5104476922715548E-2</c:v>
                </c:pt>
                <c:pt idx="6">
                  <c:v>-1.0793521258165129E-2</c:v>
                </c:pt>
                <c:pt idx="7">
                  <c:v>-8.230318344430998E-3</c:v>
                </c:pt>
                <c:pt idx="8">
                  <c:v>-1.1458596491138451E-3</c:v>
                </c:pt>
                <c:pt idx="9">
                  <c:v>7.64575092762243E-3</c:v>
                </c:pt>
                <c:pt idx="10">
                  <c:v>-1.5431846892170142E-2</c:v>
                </c:pt>
                <c:pt idx="11">
                  <c:v>-3.415463121200446E-2</c:v>
                </c:pt>
                <c:pt idx="12">
                  <c:v>3.1382169108837843E-3</c:v>
                </c:pt>
                <c:pt idx="13">
                  <c:v>-7.2890572882897686E-2</c:v>
                </c:pt>
                <c:pt idx="14">
                  <c:v>-2.7570845653826836E-2</c:v>
                </c:pt>
                <c:pt idx="15">
                  <c:v>-8.5796172279515304E-3</c:v>
                </c:pt>
                <c:pt idx="16">
                  <c:v>-3.7614920933265239E-2</c:v>
                </c:pt>
                <c:pt idx="17">
                  <c:v>-1.6308915466652252E-2</c:v>
                </c:pt>
                <c:pt idx="18">
                  <c:v>-8.4328461962286383E-3</c:v>
                </c:pt>
                <c:pt idx="19">
                  <c:v>-1.7947241103684064E-2</c:v>
                </c:pt>
                <c:pt idx="20">
                  <c:v>-1.0947241098619998E-2</c:v>
                </c:pt>
                <c:pt idx="21">
                  <c:v>-1.9940380218031351E-2</c:v>
                </c:pt>
                <c:pt idx="22">
                  <c:v>-2.3691954331297893E-2</c:v>
                </c:pt>
                <c:pt idx="23">
                  <c:v>-2.7399106213124469E-2</c:v>
                </c:pt>
                <c:pt idx="24">
                  <c:v>-3.0093100751400925E-2</c:v>
                </c:pt>
                <c:pt idx="25">
                  <c:v>-2.6607495645293966E-2</c:v>
                </c:pt>
                <c:pt idx="26">
                  <c:v>-2.1600634761853144E-2</c:v>
                </c:pt>
                <c:pt idx="27">
                  <c:v>-2.5115029653534293E-2</c:v>
                </c:pt>
                <c:pt idx="28">
                  <c:v>-1.4115029654931277E-2</c:v>
                </c:pt>
                <c:pt idx="29">
                  <c:v>-2.432341908570379E-2</c:v>
                </c:pt>
                <c:pt idx="30">
                  <c:v>-1.9559469481464475E-2</c:v>
                </c:pt>
                <c:pt idx="33">
                  <c:v>-8.0527173340669833E-3</c:v>
                </c:pt>
                <c:pt idx="37">
                  <c:v>1.2525062775239348E-3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5-49E8-8941-F51FEDEF76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1">
                  <c:v>-1.6538595846213866E-2</c:v>
                </c:pt>
                <c:pt idx="35">
                  <c:v>-1.210023503517732E-3</c:v>
                </c:pt>
                <c:pt idx="44">
                  <c:v>1.3009212867473252E-2</c:v>
                </c:pt>
                <c:pt idx="46">
                  <c:v>1.2123499036533758E-2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25-49E8-8941-F51FEDEF76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-1.45152471086476E-2</c:v>
                </c:pt>
                <c:pt idx="34">
                  <c:v>-1.1602896847762167E-4</c:v>
                </c:pt>
                <c:pt idx="36">
                  <c:v>-1.4148187619866803E-3</c:v>
                </c:pt>
                <c:pt idx="38">
                  <c:v>3.1013142943265848E-3</c:v>
                </c:pt>
                <c:pt idx="39">
                  <c:v>3.1713142961962149E-3</c:v>
                </c:pt>
                <c:pt idx="40">
                  <c:v>5.4141806467669085E-3</c:v>
                </c:pt>
                <c:pt idx="41">
                  <c:v>5.4541806457564235E-3</c:v>
                </c:pt>
                <c:pt idx="42">
                  <c:v>5.1153908498235978E-3</c:v>
                </c:pt>
                <c:pt idx="43">
                  <c:v>5.5014054305502214E-3</c:v>
                </c:pt>
                <c:pt idx="45">
                  <c:v>1.4006629040522967E-2</c:v>
                </c:pt>
                <c:pt idx="47">
                  <c:v>1.1547799193067476E-2</c:v>
                </c:pt>
                <c:pt idx="48">
                  <c:v>1.1776799306971952E-2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25-49E8-8941-F51FEDEF76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25-49E8-8941-F51FEDEF76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25-49E8-8941-F51FEDEF76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25-49E8-8941-F51FEDEF76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1.9436707799052426E-2</c:v>
                </c:pt>
                <c:pt idx="2">
                  <c:v>1.943121816233272E-2</c:v>
                </c:pt>
                <c:pt idx="3">
                  <c:v>1.939828034201448E-2</c:v>
                </c:pt>
                <c:pt idx="4">
                  <c:v>1.927201869746123E-2</c:v>
                </c:pt>
                <c:pt idx="5">
                  <c:v>1.9271234463644128E-2</c:v>
                </c:pt>
                <c:pt idx="6">
                  <c:v>1.9267313294558622E-2</c:v>
                </c:pt>
                <c:pt idx="7">
                  <c:v>1.9261039424021815E-2</c:v>
                </c:pt>
                <c:pt idx="8">
                  <c:v>1.9134777779468565E-2</c:v>
                </c:pt>
                <c:pt idx="9">
                  <c:v>1.9112034998772637E-2</c:v>
                </c:pt>
                <c:pt idx="10">
                  <c:v>1.9107329595870033E-2</c:v>
                </c:pt>
                <c:pt idx="11">
                  <c:v>1.9073607541734691E-2</c:v>
                </c:pt>
                <c:pt idx="12">
                  <c:v>1.8970088677877368E-2</c:v>
                </c:pt>
                <c:pt idx="13">
                  <c:v>1.8948130130998542E-2</c:v>
                </c:pt>
                <c:pt idx="19">
                  <c:v>1.6943628494488543E-2</c:v>
                </c:pt>
                <c:pt idx="20">
                  <c:v>1.6943628494488543E-2</c:v>
                </c:pt>
                <c:pt idx="24">
                  <c:v>1.6641698474904681E-2</c:v>
                </c:pt>
                <c:pt idx="26">
                  <c:v>1.6499752154009412E-2</c:v>
                </c:pt>
                <c:pt idx="27">
                  <c:v>1.6488772880570001E-2</c:v>
                </c:pt>
                <c:pt idx="28">
                  <c:v>1.6488772880570001E-2</c:v>
                </c:pt>
                <c:pt idx="30">
                  <c:v>1.5713949869274272E-2</c:v>
                </c:pt>
                <c:pt idx="31">
                  <c:v>1.5555534638219883E-2</c:v>
                </c:pt>
                <c:pt idx="32">
                  <c:v>1.5235567240842702E-2</c:v>
                </c:pt>
                <c:pt idx="33">
                  <c:v>1.4956380001954768E-2</c:v>
                </c:pt>
                <c:pt idx="34">
                  <c:v>1.4336051052627925E-2</c:v>
                </c:pt>
                <c:pt idx="35">
                  <c:v>1.4324287545371411E-2</c:v>
                </c:pt>
                <c:pt idx="36">
                  <c:v>1.4314092505749099E-2</c:v>
                </c:pt>
                <c:pt idx="37">
                  <c:v>1.4045100306483477E-2</c:v>
                </c:pt>
                <c:pt idx="38">
                  <c:v>1.4027847162507257E-2</c:v>
                </c:pt>
                <c:pt idx="39">
                  <c:v>1.4027847162507257E-2</c:v>
                </c:pt>
                <c:pt idx="40">
                  <c:v>1.3885116607794885E-2</c:v>
                </c:pt>
                <c:pt idx="41">
                  <c:v>1.3885116607794885E-2</c:v>
                </c:pt>
                <c:pt idx="42">
                  <c:v>1.3863158060916059E-2</c:v>
                </c:pt>
                <c:pt idx="43">
                  <c:v>1.3831788708232023E-2</c:v>
                </c:pt>
                <c:pt idx="44">
                  <c:v>1.3385559666301589E-2</c:v>
                </c:pt>
                <c:pt idx="45">
                  <c:v>1.2920509012760732E-2</c:v>
                </c:pt>
                <c:pt idx="46">
                  <c:v>1.276993611987735E-2</c:v>
                </c:pt>
                <c:pt idx="47">
                  <c:v>1.1693967322814865E-2</c:v>
                </c:pt>
                <c:pt idx="48">
                  <c:v>1.1693967322814865E-2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25-49E8-8941-F51FEDEF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416432"/>
        <c:axId val="1"/>
      </c:scatterChart>
      <c:valAx>
        <c:axId val="42341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750461747837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0370370370370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416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2631476620976"/>
          <c:y val="0.92024539877300615"/>
          <c:w val="0.751853212792845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And - O-C Diagr.</a:t>
            </a:r>
          </a:p>
        </c:rich>
      </c:tx>
      <c:layout>
        <c:manualLayout>
          <c:xMode val="edge"/>
          <c:yMode val="edge"/>
          <c:x val="0.3585955822065679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1659282271043"/>
          <c:y val="0.14906854902912253"/>
          <c:w val="0.78558296411355211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5-45E5-ABDB-A837093CFC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-1.6999999999825377E-2</c:v>
                </c:pt>
                <c:pt idx="2">
                  <c:v>-2.5719744735397398E-4</c:v>
                </c:pt>
                <c:pt idx="3">
                  <c:v>-6.8003821361344308E-3</c:v>
                </c:pt>
                <c:pt idx="4">
                  <c:v>-1.7715923437208403E-2</c:v>
                </c:pt>
                <c:pt idx="5">
                  <c:v>1.5104476922715548E-2</c:v>
                </c:pt>
                <c:pt idx="6">
                  <c:v>-1.0793521258165129E-2</c:v>
                </c:pt>
                <c:pt idx="7">
                  <c:v>-8.230318344430998E-3</c:v>
                </c:pt>
                <c:pt idx="8">
                  <c:v>-1.1458596491138451E-3</c:v>
                </c:pt>
                <c:pt idx="9">
                  <c:v>7.64575092762243E-3</c:v>
                </c:pt>
                <c:pt idx="10">
                  <c:v>-1.5431846892170142E-2</c:v>
                </c:pt>
                <c:pt idx="11">
                  <c:v>-3.415463121200446E-2</c:v>
                </c:pt>
                <c:pt idx="12">
                  <c:v>3.1382169108837843E-3</c:v>
                </c:pt>
                <c:pt idx="13">
                  <c:v>-7.2890572882897686E-2</c:v>
                </c:pt>
                <c:pt idx="14">
                  <c:v>-2.7570845653826836E-2</c:v>
                </c:pt>
                <c:pt idx="15">
                  <c:v>-8.5796172279515304E-3</c:v>
                </c:pt>
                <c:pt idx="16">
                  <c:v>-3.7614920933265239E-2</c:v>
                </c:pt>
                <c:pt idx="17">
                  <c:v>-1.6308915466652252E-2</c:v>
                </c:pt>
                <c:pt idx="18">
                  <c:v>-8.4328461962286383E-3</c:v>
                </c:pt>
                <c:pt idx="19">
                  <c:v>-1.7947241103684064E-2</c:v>
                </c:pt>
                <c:pt idx="20">
                  <c:v>-1.0947241098619998E-2</c:v>
                </c:pt>
                <c:pt idx="21">
                  <c:v>-1.9940380218031351E-2</c:v>
                </c:pt>
                <c:pt idx="22">
                  <c:v>-2.3691954331297893E-2</c:v>
                </c:pt>
                <c:pt idx="23">
                  <c:v>-2.7399106213124469E-2</c:v>
                </c:pt>
                <c:pt idx="24">
                  <c:v>-3.0093100751400925E-2</c:v>
                </c:pt>
                <c:pt idx="25">
                  <c:v>-2.6607495645293966E-2</c:v>
                </c:pt>
                <c:pt idx="26">
                  <c:v>-2.1600634761853144E-2</c:v>
                </c:pt>
                <c:pt idx="27">
                  <c:v>-2.5115029653534293E-2</c:v>
                </c:pt>
                <c:pt idx="28">
                  <c:v>-1.4115029654931277E-2</c:v>
                </c:pt>
                <c:pt idx="29">
                  <c:v>-2.432341908570379E-2</c:v>
                </c:pt>
                <c:pt idx="30">
                  <c:v>-1.9559469481464475E-2</c:v>
                </c:pt>
                <c:pt idx="33">
                  <c:v>-8.0527173340669833E-3</c:v>
                </c:pt>
                <c:pt idx="37">
                  <c:v>1.2525062775239348E-3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5-45E5-ABDB-A837093CFC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1">
                  <c:v>-1.6538595846213866E-2</c:v>
                </c:pt>
                <c:pt idx="35">
                  <c:v>-1.210023503517732E-3</c:v>
                </c:pt>
                <c:pt idx="44">
                  <c:v>1.3009212867473252E-2</c:v>
                </c:pt>
                <c:pt idx="46">
                  <c:v>1.2123499036533758E-2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E5-45E5-ABDB-A837093CFC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-1.45152471086476E-2</c:v>
                </c:pt>
                <c:pt idx="34">
                  <c:v>-1.1602896847762167E-4</c:v>
                </c:pt>
                <c:pt idx="36">
                  <c:v>-1.4148187619866803E-3</c:v>
                </c:pt>
                <c:pt idx="38">
                  <c:v>3.1013142943265848E-3</c:v>
                </c:pt>
                <c:pt idx="39">
                  <c:v>3.1713142961962149E-3</c:v>
                </c:pt>
                <c:pt idx="40">
                  <c:v>5.4141806467669085E-3</c:v>
                </c:pt>
                <c:pt idx="41">
                  <c:v>5.4541806457564235E-3</c:v>
                </c:pt>
                <c:pt idx="42">
                  <c:v>5.1153908498235978E-3</c:v>
                </c:pt>
                <c:pt idx="43">
                  <c:v>5.5014054305502214E-3</c:v>
                </c:pt>
                <c:pt idx="45">
                  <c:v>1.4006629040522967E-2</c:v>
                </c:pt>
                <c:pt idx="47">
                  <c:v>1.1547799193067476E-2</c:v>
                </c:pt>
                <c:pt idx="48">
                  <c:v>1.1776799306971952E-2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5-45E5-ABDB-A837093CFC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E5-45E5-ABDB-A837093CFC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E5-45E5-ABDB-A837093CFC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9">
                    <c:v>0</c:v>
                  </c:pt>
                  <c:pt idx="20">
                    <c:v>0</c:v>
                  </c:pt>
                  <c:pt idx="24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1.4E-3</c:v>
                  </c:pt>
                  <c:pt idx="33">
                    <c:v>0</c:v>
                  </c:pt>
                  <c:pt idx="34">
                    <c:v>3.0000000000000001E-3</c:v>
                  </c:pt>
                  <c:pt idx="35">
                    <c:v>5.0000000000000001E-4</c:v>
                  </c:pt>
                  <c:pt idx="36">
                    <c:v>8.0000000000000007E-5</c:v>
                  </c:pt>
                  <c:pt idx="37">
                    <c:v>8.0000000000000002E-3</c:v>
                  </c:pt>
                  <c:pt idx="38">
                    <c:v>0</c:v>
                  </c:pt>
                  <c:pt idx="39">
                    <c:v>2.0000000000000001E-4</c:v>
                  </c:pt>
                  <c:pt idx="40">
                    <c:v>0</c:v>
                  </c:pt>
                  <c:pt idx="41">
                    <c:v>2.0000000000000001E-4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4.2200000000000001E-4</c:v>
                  </c:pt>
                  <c:pt idx="48">
                    <c:v>2.8600000000000001E-4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E5-45E5-ABDB-A837093CFC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49</c:v>
                </c:pt>
                <c:pt idx="4">
                  <c:v>210</c:v>
                </c:pt>
                <c:pt idx="5">
                  <c:v>211</c:v>
                </c:pt>
                <c:pt idx="6">
                  <c:v>216</c:v>
                </c:pt>
                <c:pt idx="7">
                  <c:v>224</c:v>
                </c:pt>
                <c:pt idx="8">
                  <c:v>385</c:v>
                </c:pt>
                <c:pt idx="9">
                  <c:v>414</c:v>
                </c:pt>
                <c:pt idx="10">
                  <c:v>420</c:v>
                </c:pt>
                <c:pt idx="11">
                  <c:v>463</c:v>
                </c:pt>
                <c:pt idx="12">
                  <c:v>595</c:v>
                </c:pt>
                <c:pt idx="13">
                  <c:v>623</c:v>
                </c:pt>
                <c:pt idx="14">
                  <c:v>972</c:v>
                </c:pt>
                <c:pt idx="15">
                  <c:v>1050</c:v>
                </c:pt>
                <c:pt idx="16">
                  <c:v>2960</c:v>
                </c:pt>
                <c:pt idx="17">
                  <c:v>2975</c:v>
                </c:pt>
                <c:pt idx="18">
                  <c:v>3165</c:v>
                </c:pt>
                <c:pt idx="19">
                  <c:v>3179</c:v>
                </c:pt>
                <c:pt idx="20">
                  <c:v>3179</c:v>
                </c:pt>
                <c:pt idx="21">
                  <c:v>3346</c:v>
                </c:pt>
                <c:pt idx="22">
                  <c:v>3417</c:v>
                </c:pt>
                <c:pt idx="23">
                  <c:v>3549</c:v>
                </c:pt>
                <c:pt idx="24">
                  <c:v>3564</c:v>
                </c:pt>
                <c:pt idx="25">
                  <c:v>3578</c:v>
                </c:pt>
                <c:pt idx="26">
                  <c:v>3745</c:v>
                </c:pt>
                <c:pt idx="27">
                  <c:v>3759</c:v>
                </c:pt>
                <c:pt idx="28">
                  <c:v>3759</c:v>
                </c:pt>
                <c:pt idx="29">
                  <c:v>3788</c:v>
                </c:pt>
                <c:pt idx="30">
                  <c:v>4747</c:v>
                </c:pt>
                <c:pt idx="31">
                  <c:v>4949</c:v>
                </c:pt>
                <c:pt idx="32">
                  <c:v>5357</c:v>
                </c:pt>
                <c:pt idx="33">
                  <c:v>5713</c:v>
                </c:pt>
                <c:pt idx="34">
                  <c:v>6504</c:v>
                </c:pt>
                <c:pt idx="35">
                  <c:v>6519</c:v>
                </c:pt>
                <c:pt idx="36">
                  <c:v>6532</c:v>
                </c:pt>
                <c:pt idx="37">
                  <c:v>6875</c:v>
                </c:pt>
                <c:pt idx="38">
                  <c:v>6897</c:v>
                </c:pt>
                <c:pt idx="39">
                  <c:v>6897</c:v>
                </c:pt>
                <c:pt idx="40">
                  <c:v>7079</c:v>
                </c:pt>
                <c:pt idx="41">
                  <c:v>7079</c:v>
                </c:pt>
                <c:pt idx="42">
                  <c:v>7107</c:v>
                </c:pt>
                <c:pt idx="43">
                  <c:v>7147</c:v>
                </c:pt>
                <c:pt idx="44">
                  <c:v>7716</c:v>
                </c:pt>
                <c:pt idx="45">
                  <c:v>8309</c:v>
                </c:pt>
                <c:pt idx="46">
                  <c:v>8501</c:v>
                </c:pt>
                <c:pt idx="47">
                  <c:v>9873</c:v>
                </c:pt>
                <c:pt idx="48">
                  <c:v>9873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1.9436707799052426E-2</c:v>
                </c:pt>
                <c:pt idx="2">
                  <c:v>1.943121816233272E-2</c:v>
                </c:pt>
                <c:pt idx="3">
                  <c:v>1.939828034201448E-2</c:v>
                </c:pt>
                <c:pt idx="4">
                  <c:v>1.927201869746123E-2</c:v>
                </c:pt>
                <c:pt idx="5">
                  <c:v>1.9271234463644128E-2</c:v>
                </c:pt>
                <c:pt idx="6">
                  <c:v>1.9267313294558622E-2</c:v>
                </c:pt>
                <c:pt idx="7">
                  <c:v>1.9261039424021815E-2</c:v>
                </c:pt>
                <c:pt idx="8">
                  <c:v>1.9134777779468565E-2</c:v>
                </c:pt>
                <c:pt idx="9">
                  <c:v>1.9112034998772637E-2</c:v>
                </c:pt>
                <c:pt idx="10">
                  <c:v>1.9107329595870033E-2</c:v>
                </c:pt>
                <c:pt idx="11">
                  <c:v>1.9073607541734691E-2</c:v>
                </c:pt>
                <c:pt idx="12">
                  <c:v>1.8970088677877368E-2</c:v>
                </c:pt>
                <c:pt idx="13">
                  <c:v>1.8948130130998542E-2</c:v>
                </c:pt>
                <c:pt idx="19">
                  <c:v>1.6943628494488543E-2</c:v>
                </c:pt>
                <c:pt idx="20">
                  <c:v>1.6943628494488543E-2</c:v>
                </c:pt>
                <c:pt idx="24">
                  <c:v>1.6641698474904681E-2</c:v>
                </c:pt>
                <c:pt idx="26">
                  <c:v>1.6499752154009412E-2</c:v>
                </c:pt>
                <c:pt idx="27">
                  <c:v>1.6488772880570001E-2</c:v>
                </c:pt>
                <c:pt idx="28">
                  <c:v>1.6488772880570001E-2</c:v>
                </c:pt>
                <c:pt idx="30">
                  <c:v>1.5713949869274272E-2</c:v>
                </c:pt>
                <c:pt idx="31">
                  <c:v>1.5555534638219883E-2</c:v>
                </c:pt>
                <c:pt idx="32">
                  <c:v>1.5235567240842702E-2</c:v>
                </c:pt>
                <c:pt idx="33">
                  <c:v>1.4956380001954768E-2</c:v>
                </c:pt>
                <c:pt idx="34">
                  <c:v>1.4336051052627925E-2</c:v>
                </c:pt>
                <c:pt idx="35">
                  <c:v>1.4324287545371411E-2</c:v>
                </c:pt>
                <c:pt idx="36">
                  <c:v>1.4314092505749099E-2</c:v>
                </c:pt>
                <c:pt idx="37">
                  <c:v>1.4045100306483477E-2</c:v>
                </c:pt>
                <c:pt idx="38">
                  <c:v>1.4027847162507257E-2</c:v>
                </c:pt>
                <c:pt idx="39">
                  <c:v>1.4027847162507257E-2</c:v>
                </c:pt>
                <c:pt idx="40">
                  <c:v>1.3885116607794885E-2</c:v>
                </c:pt>
                <c:pt idx="41">
                  <c:v>1.3885116607794885E-2</c:v>
                </c:pt>
                <c:pt idx="42">
                  <c:v>1.3863158060916059E-2</c:v>
                </c:pt>
                <c:pt idx="43">
                  <c:v>1.3831788708232023E-2</c:v>
                </c:pt>
                <c:pt idx="44">
                  <c:v>1.3385559666301589E-2</c:v>
                </c:pt>
                <c:pt idx="45">
                  <c:v>1.2920509012760732E-2</c:v>
                </c:pt>
                <c:pt idx="46">
                  <c:v>1.276993611987735E-2</c:v>
                </c:pt>
                <c:pt idx="47">
                  <c:v>1.1693967322814865E-2</c:v>
                </c:pt>
                <c:pt idx="48">
                  <c:v>1.1693967322814865E-2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E5-45E5-ABDB-A837093C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19616"/>
        <c:axId val="1"/>
      </c:scatterChart>
      <c:valAx>
        <c:axId val="480519616"/>
        <c:scaling>
          <c:orientation val="minMax"/>
          <c:min val="4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0574856516312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04436229205174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519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0093343230432"/>
          <c:y val="0.91925596256989606"/>
          <c:w val="0.75046268939118288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17</xdr:col>
      <xdr:colOff>533400</xdr:colOff>
      <xdr:row>17</xdr:row>
      <xdr:rowOff>142875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774B625D-DAA0-7203-8269-D56841B2C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19050</xdr:rowOff>
    </xdr:from>
    <xdr:to>
      <xdr:col>27</xdr:col>
      <xdr:colOff>180975</xdr:colOff>
      <xdr:row>17</xdr:row>
      <xdr:rowOff>171450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50FF94C3-A565-3A47-2172-5F0440C1D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2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var.astro.cz/oejv/issues/oejv0003.pdf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konkoly.hu/cgi-bin/IBVS?5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2562"/>
  <sheetViews>
    <sheetView tabSelected="1" workbookViewId="0">
      <pane xSplit="14" ySplit="22" topLeftCell="O4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9" t="s">
        <v>43</v>
      </c>
    </row>
    <row r="4" spans="1:6" ht="14.25" thickTop="1" thickBot="1" x14ac:dyDescent="0.25">
      <c r="A4" s="4" t="s">
        <v>0</v>
      </c>
      <c r="C4" s="2">
        <v>40824.42</v>
      </c>
      <c r="D4" s="3">
        <v>1.85714</v>
      </c>
    </row>
    <row r="5" spans="1:6" ht="13.5" thickTop="1" x14ac:dyDescent="0.2">
      <c r="A5" s="10" t="s">
        <v>46</v>
      </c>
      <c r="B5" s="6"/>
      <c r="C5" s="11">
        <v>-9.5</v>
      </c>
      <c r="D5" s="6" t="s">
        <v>47</v>
      </c>
    </row>
    <row r="6" spans="1:6" x14ac:dyDescent="0.2">
      <c r="A6" s="4" t="s">
        <v>1</v>
      </c>
    </row>
    <row r="7" spans="1:6" x14ac:dyDescent="0.2">
      <c r="A7" t="s">
        <v>2</v>
      </c>
      <c r="C7">
        <v>40824.42</v>
      </c>
    </row>
    <row r="8" spans="1:6" x14ac:dyDescent="0.2">
      <c r="A8" t="s">
        <v>3</v>
      </c>
      <c r="C8">
        <v>1.857179599635451</v>
      </c>
    </row>
    <row r="9" spans="1:6" x14ac:dyDescent="0.2">
      <c r="A9" s="25" t="s">
        <v>52</v>
      </c>
      <c r="B9" s="26">
        <v>65</v>
      </c>
      <c r="C9" s="14" t="str">
        <f>"F"&amp;B9</f>
        <v>F65</v>
      </c>
      <c r="D9" s="15" t="str">
        <f>"G"&amp;B9</f>
        <v>G65</v>
      </c>
    </row>
    <row r="10" spans="1:6" ht="13.5" thickBot="1" x14ac:dyDescent="0.25">
      <c r="A10" s="6"/>
      <c r="B10" s="6"/>
      <c r="C10" s="12" t="s">
        <v>20</v>
      </c>
      <c r="D10" s="12" t="s">
        <v>21</v>
      </c>
      <c r="E10" s="6"/>
    </row>
    <row r="11" spans="1:6" x14ac:dyDescent="0.2">
      <c r="A11" s="6" t="s">
        <v>16</v>
      </c>
      <c r="B11" s="6"/>
      <c r="C11" s="13">
        <f ca="1">INTERCEPT(INDIRECT($D$9):G990,INDIRECT($C$9):F990)</f>
        <v>1.9436707799052426E-2</v>
      </c>
      <c r="D11" s="7"/>
      <c r="E11" s="6"/>
    </row>
    <row r="12" spans="1:6" x14ac:dyDescent="0.2">
      <c r="A12" s="6" t="s">
        <v>17</v>
      </c>
      <c r="B12" s="6"/>
      <c r="C12" s="13">
        <f ca="1">SLOPE(INDIRECT($D$9):G990,INDIRECT($C$9):F990)</f>
        <v>-7.8423381710093806E-7</v>
      </c>
      <c r="D12" s="7"/>
      <c r="E12" s="6"/>
    </row>
    <row r="13" spans="1:6" x14ac:dyDescent="0.2">
      <c r="A13" s="6" t="s">
        <v>19</v>
      </c>
      <c r="B13" s="6"/>
      <c r="C13" s="7" t="s">
        <v>14</v>
      </c>
    </row>
    <row r="14" spans="1:6" x14ac:dyDescent="0.2">
      <c r="A14" s="6"/>
      <c r="B14" s="6"/>
      <c r="C14" s="6"/>
    </row>
    <row r="15" spans="1:6" x14ac:dyDescent="0.2">
      <c r="A15" s="16" t="s">
        <v>18</v>
      </c>
      <c r="B15" s="6"/>
      <c r="C15" s="17">
        <f ca="1">(C7+C11)+(C8+C12)*INT(MAX(F21:F3531))</f>
        <v>59160.365881168131</v>
      </c>
      <c r="E15" s="18" t="s">
        <v>56</v>
      </c>
      <c r="F15" s="11">
        <v>1</v>
      </c>
    </row>
    <row r="16" spans="1:6" x14ac:dyDescent="0.2">
      <c r="A16" s="20" t="s">
        <v>4</v>
      </c>
      <c r="B16" s="6"/>
      <c r="C16" s="21">
        <f ca="1">+C8+C12</f>
        <v>1.857178815401634</v>
      </c>
      <c r="E16" s="18" t="s">
        <v>48</v>
      </c>
      <c r="F16" s="19">
        <f ca="1">NOW()+15018.5+$C$5/24</f>
        <v>60318.61951157407</v>
      </c>
    </row>
    <row r="17" spans="1:154" ht="13.5" thickBot="1" x14ac:dyDescent="0.25">
      <c r="A17" s="18" t="s">
        <v>44</v>
      </c>
      <c r="B17" s="6"/>
      <c r="C17" s="6">
        <f>COUNT(C21:C2189)</f>
        <v>49</v>
      </c>
      <c r="E17" s="18" t="s">
        <v>57</v>
      </c>
      <c r="F17" s="19">
        <f ca="1">ROUND(2*(F16-$C$7)/$C$8,0)/2+F15</f>
        <v>10497.5</v>
      </c>
    </row>
    <row r="18" spans="1:154" ht="14.25" thickTop="1" thickBot="1" x14ac:dyDescent="0.25">
      <c r="A18" s="20" t="s">
        <v>5</v>
      </c>
      <c r="B18" s="6"/>
      <c r="C18" s="23">
        <f ca="1">+C15</f>
        <v>59160.365881168131</v>
      </c>
      <c r="D18" s="24">
        <f ca="1">+C16</f>
        <v>1.857178815401634</v>
      </c>
      <c r="E18" s="18" t="s">
        <v>49</v>
      </c>
      <c r="F18" s="15">
        <f ca="1">ROUND(2*(F16-$C$15)/$C$16,0)/2+F15</f>
        <v>624.5</v>
      </c>
    </row>
    <row r="19" spans="1:154" ht="13.5" thickTop="1" x14ac:dyDescent="0.2">
      <c r="E19" s="18" t="s">
        <v>50</v>
      </c>
      <c r="F19" s="22">
        <f ca="1">+$C$15+$C$16*F18-15018.5-$C$5/24</f>
        <v>45302.069884719785</v>
      </c>
    </row>
    <row r="20" spans="1:154" ht="13.5" thickBot="1" x14ac:dyDescent="0.25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5" t="s">
        <v>67</v>
      </c>
      <c r="I20" s="5" t="s">
        <v>70</v>
      </c>
      <c r="J20" s="5" t="s">
        <v>64</v>
      </c>
      <c r="K20" s="5" t="s">
        <v>62</v>
      </c>
      <c r="L20" s="5" t="s">
        <v>249</v>
      </c>
      <c r="M20" s="5" t="s">
        <v>250</v>
      </c>
      <c r="N20" s="5" t="s">
        <v>251</v>
      </c>
      <c r="O20" s="5" t="s">
        <v>23</v>
      </c>
      <c r="P20" s="5" t="s">
        <v>22</v>
      </c>
      <c r="Q20" s="32" t="s">
        <v>15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</row>
    <row r="21" spans="1:154" x14ac:dyDescent="0.2">
      <c r="A21" s="15" t="s">
        <v>76</v>
      </c>
      <c r="B21" s="7" t="s">
        <v>40</v>
      </c>
      <c r="C21" s="8">
        <v>40824.402999999998</v>
      </c>
      <c r="D21" s="8" t="s">
        <v>70</v>
      </c>
      <c r="E21" s="27">
        <f t="shared" ref="E21:E67" si="0">+(C21-C$7)/C$8</f>
        <v>-9.153665053806501E-3</v>
      </c>
      <c r="F21" s="27">
        <f t="shared" ref="F21:F69" si="1">ROUND(2*E21,0)/2</f>
        <v>0</v>
      </c>
      <c r="G21" s="27">
        <f t="shared" ref="G21:G67" si="2">+C21-(C$7+F21*C$8)</f>
        <v>-1.6999999999825377E-2</v>
      </c>
      <c r="H21" s="27"/>
      <c r="I21" s="27">
        <f>G21</f>
        <v>-1.6999999999825377E-2</v>
      </c>
      <c r="J21" s="27"/>
      <c r="K21" s="27"/>
      <c r="L21" s="27"/>
      <c r="M21" s="27"/>
      <c r="N21" s="27"/>
      <c r="O21" s="27">
        <f ca="1">+C$11+C$12*F21</f>
        <v>1.9436707799052426E-2</v>
      </c>
      <c r="P21" s="27"/>
      <c r="Q21" s="29">
        <f t="shared" ref="Q21:Q67" si="3">+C21-15018.5</f>
        <v>25805.902999999998</v>
      </c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</row>
    <row r="22" spans="1:154" x14ac:dyDescent="0.2">
      <c r="A22" s="33" t="s">
        <v>12</v>
      </c>
      <c r="B22" s="33"/>
      <c r="C22" s="34">
        <v>40824.42</v>
      </c>
      <c r="D22" s="34" t="s">
        <v>14</v>
      </c>
      <c r="E22" s="33">
        <f t="shared" si="0"/>
        <v>0</v>
      </c>
      <c r="F22" s="33">
        <f t="shared" si="1"/>
        <v>0</v>
      </c>
      <c r="G22" s="33">
        <f t="shared" si="2"/>
        <v>0</v>
      </c>
      <c r="H22" s="33">
        <f>G22</f>
        <v>0</v>
      </c>
      <c r="I22" s="33"/>
      <c r="J22" s="33"/>
      <c r="K22" s="33"/>
      <c r="L22" s="33"/>
      <c r="M22" s="33"/>
      <c r="N22" s="33"/>
      <c r="O22" s="33"/>
      <c r="P22" s="33"/>
      <c r="Q22" s="35">
        <f t="shared" si="3"/>
        <v>25805.919999999998</v>
      </c>
      <c r="R22" s="33"/>
      <c r="S22" s="33"/>
      <c r="V22" s="27"/>
      <c r="W22" s="27"/>
      <c r="X22" s="27"/>
      <c r="Y22" s="27"/>
      <c r="Z22" s="27"/>
      <c r="AA22" s="27">
        <v>9</v>
      </c>
      <c r="AB22" s="27"/>
      <c r="AC22" s="27" t="s">
        <v>25</v>
      </c>
      <c r="AD22" s="27"/>
      <c r="AE22" s="27" t="s">
        <v>27</v>
      </c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</row>
    <row r="23" spans="1:154" x14ac:dyDescent="0.2">
      <c r="A23" s="15" t="s">
        <v>76</v>
      </c>
      <c r="B23" s="7" t="s">
        <v>40</v>
      </c>
      <c r="C23" s="8">
        <v>40837.42</v>
      </c>
      <c r="D23" s="8" t="s">
        <v>70</v>
      </c>
      <c r="E23" s="27">
        <f t="shared" si="0"/>
        <v>6.9998615118062855</v>
      </c>
      <c r="F23" s="27">
        <f t="shared" si="1"/>
        <v>7</v>
      </c>
      <c r="G23" s="27">
        <f t="shared" si="2"/>
        <v>-2.5719744735397398E-4</v>
      </c>
      <c r="H23" s="27"/>
      <c r="I23" s="27">
        <f t="shared" ref="I23:I51" si="4">G23</f>
        <v>-2.5719744735397398E-4</v>
      </c>
      <c r="J23" s="27"/>
      <c r="K23" s="27"/>
      <c r="L23" s="27"/>
      <c r="M23" s="27"/>
      <c r="N23" s="27"/>
      <c r="O23" s="27">
        <f t="shared" ref="O23:O34" ca="1" si="5">+C$11+C$12*F23</f>
        <v>1.943121816233272E-2</v>
      </c>
      <c r="P23" s="27"/>
      <c r="Q23" s="29">
        <f t="shared" si="3"/>
        <v>25818.92</v>
      </c>
      <c r="V23" s="27"/>
      <c r="W23" s="27"/>
      <c r="X23" s="27"/>
      <c r="Y23" s="27"/>
      <c r="Z23" s="27"/>
      <c r="AA23" s="27">
        <v>7</v>
      </c>
      <c r="AB23" s="27"/>
      <c r="AC23" s="27" t="s">
        <v>25</v>
      </c>
      <c r="AD23" s="27"/>
      <c r="AE23" s="27" t="s">
        <v>27</v>
      </c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</row>
    <row r="24" spans="1:154" x14ac:dyDescent="0.2">
      <c r="A24" s="15" t="s">
        <v>76</v>
      </c>
      <c r="B24" s="7" t="s">
        <v>40</v>
      </c>
      <c r="C24" s="8">
        <v>40915.415000000001</v>
      </c>
      <c r="D24" s="8" t="s">
        <v>70</v>
      </c>
      <c r="E24" s="27">
        <f t="shared" si="0"/>
        <v>48.996338328217789</v>
      </c>
      <c r="F24" s="27">
        <f t="shared" si="1"/>
        <v>49</v>
      </c>
      <c r="G24" s="27">
        <f t="shared" si="2"/>
        <v>-6.8003821361344308E-3</v>
      </c>
      <c r="H24" s="27"/>
      <c r="I24" s="27">
        <f t="shared" si="4"/>
        <v>-6.8003821361344308E-3</v>
      </c>
      <c r="J24" s="27"/>
      <c r="K24" s="27"/>
      <c r="L24" s="27"/>
      <c r="M24" s="27"/>
      <c r="N24" s="27"/>
      <c r="O24" s="27">
        <f t="shared" ca="1" si="5"/>
        <v>1.939828034201448E-2</v>
      </c>
      <c r="P24" s="27"/>
      <c r="Q24" s="29">
        <f t="shared" si="3"/>
        <v>25896.915000000001</v>
      </c>
      <c r="V24" s="27"/>
      <c r="W24" s="27"/>
      <c r="X24" s="27"/>
      <c r="Y24" s="27"/>
      <c r="Z24" s="27"/>
      <c r="AA24" s="27">
        <v>8</v>
      </c>
      <c r="AB24" s="27"/>
      <c r="AC24" s="27" t="s">
        <v>25</v>
      </c>
      <c r="AD24" s="27"/>
      <c r="AE24" s="27" t="s">
        <v>27</v>
      </c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</row>
    <row r="25" spans="1:154" x14ac:dyDescent="0.2">
      <c r="A25" s="15" t="s">
        <v>76</v>
      </c>
      <c r="B25" s="7" t="s">
        <v>40</v>
      </c>
      <c r="C25" s="8">
        <v>41214.410000000003</v>
      </c>
      <c r="D25" s="8" t="s">
        <v>70</v>
      </c>
      <c r="E25" s="27">
        <f t="shared" si="0"/>
        <v>209.99046084533614</v>
      </c>
      <c r="F25" s="27">
        <f t="shared" si="1"/>
        <v>210</v>
      </c>
      <c r="G25" s="27">
        <f t="shared" si="2"/>
        <v>-1.7715923437208403E-2</v>
      </c>
      <c r="H25" s="27"/>
      <c r="I25" s="27">
        <f t="shared" si="4"/>
        <v>-1.7715923437208403E-2</v>
      </c>
      <c r="J25" s="27"/>
      <c r="K25" s="27"/>
      <c r="L25" s="27"/>
      <c r="M25" s="27"/>
      <c r="N25" s="27"/>
      <c r="O25" s="27">
        <f t="shared" ca="1" si="5"/>
        <v>1.927201869746123E-2</v>
      </c>
      <c r="P25" s="27"/>
      <c r="Q25" s="29">
        <f t="shared" si="3"/>
        <v>26195.910000000003</v>
      </c>
      <c r="V25" s="27"/>
      <c r="W25" s="27"/>
      <c r="X25" s="27"/>
      <c r="Y25" s="27"/>
      <c r="Z25" s="27"/>
      <c r="AA25" s="27">
        <v>6</v>
      </c>
      <c r="AB25" s="27"/>
      <c r="AC25" s="27" t="s">
        <v>25</v>
      </c>
      <c r="AD25" s="27"/>
      <c r="AE25" s="27" t="s">
        <v>27</v>
      </c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</row>
    <row r="26" spans="1:154" x14ac:dyDescent="0.2">
      <c r="A26" s="15" t="s">
        <v>76</v>
      </c>
      <c r="B26" s="7" t="s">
        <v>40</v>
      </c>
      <c r="C26" s="8">
        <v>41216.300000000003</v>
      </c>
      <c r="D26" s="8" t="s">
        <v>70</v>
      </c>
      <c r="E26" s="27">
        <f t="shared" si="0"/>
        <v>211.00813301897537</v>
      </c>
      <c r="F26" s="27">
        <f t="shared" si="1"/>
        <v>211</v>
      </c>
      <c r="G26" s="27">
        <f t="shared" si="2"/>
        <v>1.5104476922715548E-2</v>
      </c>
      <c r="H26" s="27"/>
      <c r="I26" s="27">
        <f t="shared" si="4"/>
        <v>1.5104476922715548E-2</v>
      </c>
      <c r="J26" s="27"/>
      <c r="K26" s="27"/>
      <c r="L26" s="27"/>
      <c r="M26" s="27"/>
      <c r="N26" s="27"/>
      <c r="O26" s="27">
        <f t="shared" ca="1" si="5"/>
        <v>1.9271234463644128E-2</v>
      </c>
      <c r="P26" s="27"/>
      <c r="Q26" s="29">
        <f t="shared" si="3"/>
        <v>26197.800000000003</v>
      </c>
      <c r="V26" s="27"/>
      <c r="W26" s="27"/>
      <c r="X26" s="27"/>
      <c r="Y26" s="27"/>
      <c r="Z26" s="27"/>
      <c r="AA26" s="27">
        <v>6</v>
      </c>
      <c r="AB26" s="27"/>
      <c r="AC26" s="27" t="s">
        <v>25</v>
      </c>
      <c r="AD26" s="27"/>
      <c r="AE26" s="27" t="s">
        <v>27</v>
      </c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</row>
    <row r="27" spans="1:154" x14ac:dyDescent="0.2">
      <c r="A27" s="15" t="s">
        <v>76</v>
      </c>
      <c r="B27" s="7" t="s">
        <v>40</v>
      </c>
      <c r="C27" s="8">
        <v>41225.56</v>
      </c>
      <c r="D27" s="8" t="s">
        <v>70</v>
      </c>
      <c r="E27" s="27">
        <f t="shared" si="0"/>
        <v>215.99418821892073</v>
      </c>
      <c r="F27" s="27">
        <f t="shared" si="1"/>
        <v>216</v>
      </c>
      <c r="G27" s="27">
        <f t="shared" si="2"/>
        <v>-1.0793521258165129E-2</v>
      </c>
      <c r="H27" s="27"/>
      <c r="I27" s="27">
        <f t="shared" si="4"/>
        <v>-1.0793521258165129E-2</v>
      </c>
      <c r="J27" s="27"/>
      <c r="K27" s="27"/>
      <c r="L27" s="27"/>
      <c r="M27" s="27"/>
      <c r="N27" s="27"/>
      <c r="O27" s="27">
        <f t="shared" ca="1" si="5"/>
        <v>1.9267313294558622E-2</v>
      </c>
      <c r="P27" s="27"/>
      <c r="Q27" s="29">
        <f t="shared" si="3"/>
        <v>26207.059999999998</v>
      </c>
      <c r="V27" s="27"/>
      <c r="W27" s="27"/>
      <c r="X27" s="27"/>
      <c r="Y27" s="27"/>
      <c r="Z27" s="27"/>
      <c r="AA27" s="27">
        <v>6</v>
      </c>
      <c r="AB27" s="27"/>
      <c r="AC27" s="27" t="s">
        <v>25</v>
      </c>
      <c r="AD27" s="27"/>
      <c r="AE27" s="27" t="s">
        <v>27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</row>
    <row r="28" spans="1:154" x14ac:dyDescent="0.2">
      <c r="A28" s="15" t="s">
        <v>76</v>
      </c>
      <c r="B28" s="7" t="s">
        <v>40</v>
      </c>
      <c r="C28" s="8">
        <v>41240.42</v>
      </c>
      <c r="D28" s="8" t="s">
        <v>70</v>
      </c>
      <c r="E28" s="27">
        <f t="shared" si="0"/>
        <v>223.99556837780113</v>
      </c>
      <c r="F28" s="27">
        <f t="shared" si="1"/>
        <v>224</v>
      </c>
      <c r="G28" s="27">
        <f t="shared" si="2"/>
        <v>-8.230318344430998E-3</v>
      </c>
      <c r="H28" s="27"/>
      <c r="I28" s="27">
        <f t="shared" si="4"/>
        <v>-8.230318344430998E-3</v>
      </c>
      <c r="J28" s="27"/>
      <c r="K28" s="27"/>
      <c r="L28" s="27"/>
      <c r="M28" s="27"/>
      <c r="N28" s="27"/>
      <c r="O28" s="27">
        <f t="shared" ca="1" si="5"/>
        <v>1.9261039424021815E-2</v>
      </c>
      <c r="P28" s="27"/>
      <c r="Q28" s="29">
        <f t="shared" si="3"/>
        <v>26221.919999999998</v>
      </c>
      <c r="V28" s="27"/>
      <c r="W28" s="27"/>
      <c r="X28" s="27"/>
      <c r="Y28" s="27"/>
      <c r="Z28" s="27"/>
      <c r="AA28" s="27">
        <v>8</v>
      </c>
      <c r="AB28" s="27"/>
      <c r="AC28" s="27" t="s">
        <v>25</v>
      </c>
      <c r="AD28" s="27"/>
      <c r="AE28" s="27" t="s">
        <v>27</v>
      </c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</row>
    <row r="29" spans="1:154" x14ac:dyDescent="0.2">
      <c r="A29" s="15" t="s">
        <v>76</v>
      </c>
      <c r="B29" s="7" t="s">
        <v>40</v>
      </c>
      <c r="C29" s="8">
        <v>41539.432999999997</v>
      </c>
      <c r="D29" s="8" t="s">
        <v>70</v>
      </c>
      <c r="E29" s="27">
        <f t="shared" si="0"/>
        <v>384.999383010857</v>
      </c>
      <c r="F29" s="27">
        <f t="shared" si="1"/>
        <v>385</v>
      </c>
      <c r="G29" s="27">
        <f t="shared" si="2"/>
        <v>-1.1458596491138451E-3</v>
      </c>
      <c r="H29" s="27"/>
      <c r="I29" s="27">
        <f t="shared" si="4"/>
        <v>-1.1458596491138451E-3</v>
      </c>
      <c r="J29" s="27"/>
      <c r="K29" s="27"/>
      <c r="L29" s="27"/>
      <c r="M29" s="27"/>
      <c r="N29" s="27"/>
      <c r="O29" s="27">
        <f t="shared" ca="1" si="5"/>
        <v>1.9134777779468565E-2</v>
      </c>
      <c r="P29" s="27"/>
      <c r="Q29" s="29">
        <f t="shared" si="3"/>
        <v>26520.932999999997</v>
      </c>
      <c r="V29" s="27"/>
      <c r="W29" s="27"/>
      <c r="X29" s="27"/>
      <c r="Y29" s="27"/>
      <c r="Z29" s="27"/>
      <c r="AA29" s="27">
        <v>6</v>
      </c>
      <c r="AB29" s="27"/>
      <c r="AC29" s="27" t="s">
        <v>25</v>
      </c>
      <c r="AD29" s="27"/>
      <c r="AE29" s="27" t="s">
        <v>27</v>
      </c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</row>
    <row r="30" spans="1:154" x14ac:dyDescent="0.2">
      <c r="A30" s="15" t="s">
        <v>76</v>
      </c>
      <c r="B30" s="7" t="s">
        <v>40</v>
      </c>
      <c r="C30" s="8">
        <v>41593.300000000003</v>
      </c>
      <c r="D30" s="8" t="s">
        <v>70</v>
      </c>
      <c r="E30" s="27">
        <f t="shared" si="0"/>
        <v>414.00411686135766</v>
      </c>
      <c r="F30" s="27">
        <f t="shared" si="1"/>
        <v>414</v>
      </c>
      <c r="G30" s="27">
        <f t="shared" si="2"/>
        <v>7.64575092762243E-3</v>
      </c>
      <c r="H30" s="27"/>
      <c r="I30" s="27">
        <f t="shared" si="4"/>
        <v>7.64575092762243E-3</v>
      </c>
      <c r="J30" s="27"/>
      <c r="K30" s="27"/>
      <c r="L30" s="27"/>
      <c r="M30" s="27"/>
      <c r="N30" s="27"/>
      <c r="O30" s="27">
        <f t="shared" ca="1" si="5"/>
        <v>1.9112034998772637E-2</v>
      </c>
      <c r="P30" s="27"/>
      <c r="Q30" s="29">
        <f t="shared" si="3"/>
        <v>26574.800000000003</v>
      </c>
      <c r="V30" s="27"/>
      <c r="W30" s="27"/>
      <c r="X30" s="27"/>
      <c r="Y30" s="27"/>
      <c r="Z30" s="27"/>
      <c r="AA30" s="27">
        <v>6</v>
      </c>
      <c r="AB30" s="27"/>
      <c r="AC30" s="27" t="s">
        <v>25</v>
      </c>
      <c r="AD30" s="27"/>
      <c r="AE30" s="27" t="s">
        <v>27</v>
      </c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</row>
    <row r="31" spans="1:154" x14ac:dyDescent="0.2">
      <c r="A31" s="15" t="s">
        <v>76</v>
      </c>
      <c r="B31" s="7" t="s">
        <v>40</v>
      </c>
      <c r="C31" s="8">
        <v>41604.42</v>
      </c>
      <c r="D31" s="8" t="s">
        <v>70</v>
      </c>
      <c r="E31" s="27">
        <f t="shared" si="0"/>
        <v>419.99169070837712</v>
      </c>
      <c r="F31" s="27">
        <f t="shared" si="1"/>
        <v>420</v>
      </c>
      <c r="G31" s="27">
        <f t="shared" si="2"/>
        <v>-1.5431846892170142E-2</v>
      </c>
      <c r="H31" s="27"/>
      <c r="I31" s="27">
        <f t="shared" si="4"/>
        <v>-1.5431846892170142E-2</v>
      </c>
      <c r="J31" s="27"/>
      <c r="K31" s="27"/>
      <c r="L31" s="27"/>
      <c r="M31" s="27"/>
      <c r="N31" s="27"/>
      <c r="O31" s="27">
        <f t="shared" ca="1" si="5"/>
        <v>1.9107329595870033E-2</v>
      </c>
      <c r="P31" s="27"/>
      <c r="Q31" s="29">
        <f t="shared" si="3"/>
        <v>26585.919999999998</v>
      </c>
      <c r="V31" s="27"/>
      <c r="W31" s="27"/>
      <c r="X31" s="27"/>
      <c r="Y31" s="27"/>
      <c r="Z31" s="27"/>
      <c r="AA31" s="27">
        <v>6</v>
      </c>
      <c r="AB31" s="27"/>
      <c r="AC31" s="27" t="s">
        <v>25</v>
      </c>
      <c r="AD31" s="27"/>
      <c r="AE31" s="27" t="s">
        <v>27</v>
      </c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</row>
    <row r="32" spans="1:154" x14ac:dyDescent="0.2">
      <c r="A32" s="15" t="s">
        <v>76</v>
      </c>
      <c r="B32" s="7" t="s">
        <v>40</v>
      </c>
      <c r="C32" s="8">
        <v>41684.26</v>
      </c>
      <c r="D32" s="8" t="s">
        <v>70</v>
      </c>
      <c r="E32" s="27">
        <f t="shared" si="0"/>
        <v>462.98160940858025</v>
      </c>
      <c r="F32" s="27">
        <f t="shared" si="1"/>
        <v>463</v>
      </c>
      <c r="G32" s="27">
        <f t="shared" si="2"/>
        <v>-3.415463121200446E-2</v>
      </c>
      <c r="H32" s="27"/>
      <c r="I32" s="27">
        <f t="shared" si="4"/>
        <v>-3.415463121200446E-2</v>
      </c>
      <c r="J32" s="27"/>
      <c r="K32" s="27"/>
      <c r="L32" s="27"/>
      <c r="M32" s="27"/>
      <c r="N32" s="27"/>
      <c r="O32" s="27">
        <f t="shared" ca="1" si="5"/>
        <v>1.9073607541734691E-2</v>
      </c>
      <c r="P32" s="27"/>
      <c r="Q32" s="29">
        <f t="shared" si="3"/>
        <v>26665.760000000002</v>
      </c>
      <c r="V32" s="27"/>
      <c r="W32" s="27"/>
      <c r="X32" s="27"/>
      <c r="Y32" s="27"/>
      <c r="Z32" s="27"/>
      <c r="AA32" s="27">
        <v>40</v>
      </c>
      <c r="AB32" s="27"/>
      <c r="AC32" s="27" t="s">
        <v>36</v>
      </c>
      <c r="AD32" s="27"/>
      <c r="AE32" s="27" t="s">
        <v>27</v>
      </c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</row>
    <row r="33" spans="1:154" x14ac:dyDescent="0.2">
      <c r="A33" s="15" t="s">
        <v>76</v>
      </c>
      <c r="B33" s="7" t="s">
        <v>40</v>
      </c>
      <c r="C33" s="8">
        <v>41929.445</v>
      </c>
      <c r="D33" s="8" t="s">
        <v>70</v>
      </c>
      <c r="E33" s="27">
        <f t="shared" si="0"/>
        <v>595.00168977567319</v>
      </c>
      <c r="F33" s="27">
        <f t="shared" si="1"/>
        <v>595</v>
      </c>
      <c r="G33" s="27">
        <f t="shared" si="2"/>
        <v>3.1382169108837843E-3</v>
      </c>
      <c r="H33" s="27"/>
      <c r="I33" s="27">
        <f t="shared" si="4"/>
        <v>3.1382169108837843E-3</v>
      </c>
      <c r="J33" s="27"/>
      <c r="K33" s="27"/>
      <c r="L33" s="27"/>
      <c r="M33" s="27"/>
      <c r="N33" s="27"/>
      <c r="O33" s="27">
        <f t="shared" ca="1" si="5"/>
        <v>1.8970088677877368E-2</v>
      </c>
      <c r="P33" s="27"/>
      <c r="Q33" s="29">
        <f t="shared" si="3"/>
        <v>26910.945</v>
      </c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</row>
    <row r="34" spans="1:154" x14ac:dyDescent="0.2">
      <c r="A34" s="15" t="s">
        <v>76</v>
      </c>
      <c r="B34" s="7" t="s">
        <v>40</v>
      </c>
      <c r="C34" s="8">
        <v>41981.37</v>
      </c>
      <c r="D34" s="8" t="s">
        <v>70</v>
      </c>
      <c r="E34" s="27">
        <f t="shared" si="0"/>
        <v>622.96075200648556</v>
      </c>
      <c r="F34" s="27">
        <f t="shared" si="1"/>
        <v>623</v>
      </c>
      <c r="G34" s="27">
        <f t="shared" si="2"/>
        <v>-7.2890572882897686E-2</v>
      </c>
      <c r="H34" s="27"/>
      <c r="I34" s="27">
        <f t="shared" si="4"/>
        <v>-7.2890572882897686E-2</v>
      </c>
      <c r="J34" s="27"/>
      <c r="K34" s="27"/>
      <c r="L34" s="27"/>
      <c r="M34" s="27"/>
      <c r="N34" s="27"/>
      <c r="O34" s="27">
        <f t="shared" ca="1" si="5"/>
        <v>1.8948130130998542E-2</v>
      </c>
      <c r="P34" s="27"/>
      <c r="Q34" s="29">
        <f t="shared" si="3"/>
        <v>26962.870000000003</v>
      </c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</row>
    <row r="35" spans="1:154" x14ac:dyDescent="0.2">
      <c r="A35" s="27" t="s">
        <v>26</v>
      </c>
      <c r="B35" s="27"/>
      <c r="C35" s="28">
        <v>42629.571000000004</v>
      </c>
      <c r="D35" s="28"/>
      <c r="E35" s="27">
        <f t="shared" si="0"/>
        <v>971.98515445374346</v>
      </c>
      <c r="F35" s="27">
        <f t="shared" si="1"/>
        <v>972</v>
      </c>
      <c r="G35" s="27">
        <f t="shared" si="2"/>
        <v>-2.7570845653826836E-2</v>
      </c>
      <c r="H35" s="27"/>
      <c r="I35" s="27">
        <f t="shared" si="4"/>
        <v>-2.7570845653826836E-2</v>
      </c>
      <c r="J35" s="27"/>
      <c r="K35" s="27"/>
      <c r="L35" s="27"/>
      <c r="M35" s="27"/>
      <c r="N35" s="27"/>
      <c r="O35" s="27"/>
      <c r="P35" s="27"/>
      <c r="Q35" s="29">
        <f t="shared" si="3"/>
        <v>27611.071000000004</v>
      </c>
      <c r="R35" s="27"/>
      <c r="S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</row>
    <row r="36" spans="1:154" x14ac:dyDescent="0.2">
      <c r="A36" s="27" t="s">
        <v>28</v>
      </c>
      <c r="B36" s="27"/>
      <c r="C36" s="28">
        <v>42774.45</v>
      </c>
      <c r="D36" s="28"/>
      <c r="E36" s="27">
        <f t="shared" si="0"/>
        <v>1049.9953802975078</v>
      </c>
      <c r="F36" s="27">
        <f t="shared" si="1"/>
        <v>1050</v>
      </c>
      <c r="G36" s="27">
        <f t="shared" si="2"/>
        <v>-8.5796172279515304E-3</v>
      </c>
      <c r="H36" s="27"/>
      <c r="I36" s="27">
        <f t="shared" si="4"/>
        <v>-8.5796172279515304E-3</v>
      </c>
      <c r="J36" s="27"/>
      <c r="K36" s="27"/>
      <c r="L36" s="27"/>
      <c r="M36" s="27"/>
      <c r="N36" s="27"/>
      <c r="O36" s="27"/>
      <c r="P36" s="27"/>
      <c r="Q36" s="29">
        <f t="shared" si="3"/>
        <v>27755.949999999997</v>
      </c>
      <c r="R36" s="27"/>
      <c r="S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</row>
    <row r="37" spans="1:154" x14ac:dyDescent="0.2">
      <c r="A37" s="27" t="s">
        <v>29</v>
      </c>
      <c r="B37" s="27"/>
      <c r="C37" s="28">
        <v>46321.633999999998</v>
      </c>
      <c r="D37" s="60"/>
      <c r="E37" s="27">
        <f t="shared" si="0"/>
        <v>2959.9797462125139</v>
      </c>
      <c r="F37" s="27">
        <f t="shared" si="1"/>
        <v>2960</v>
      </c>
      <c r="G37" s="27">
        <f t="shared" si="2"/>
        <v>-3.7614920933265239E-2</v>
      </c>
      <c r="H37" s="27"/>
      <c r="I37" s="27">
        <f t="shared" si="4"/>
        <v>-3.7614920933265239E-2</v>
      </c>
      <c r="J37" s="27"/>
      <c r="K37" s="27"/>
      <c r="L37" s="27"/>
      <c r="M37" s="27"/>
      <c r="N37" s="27"/>
      <c r="O37" s="27"/>
      <c r="P37" s="27"/>
      <c r="Q37" s="29">
        <f t="shared" si="3"/>
        <v>31303.133999999998</v>
      </c>
      <c r="R37" s="27"/>
      <c r="S37" s="27"/>
    </row>
    <row r="38" spans="1:154" x14ac:dyDescent="0.2">
      <c r="A38" s="27" t="s">
        <v>29</v>
      </c>
      <c r="B38" s="27"/>
      <c r="C38" s="28">
        <v>46349.512999999999</v>
      </c>
      <c r="D38" s="28"/>
      <c r="E38" s="27">
        <f t="shared" si="0"/>
        <v>2974.9912184500254</v>
      </c>
      <c r="F38" s="27">
        <f t="shared" si="1"/>
        <v>2975</v>
      </c>
      <c r="G38" s="27">
        <f t="shared" si="2"/>
        <v>-1.6308915466652252E-2</v>
      </c>
      <c r="H38" s="27"/>
      <c r="I38" s="27">
        <f t="shared" si="4"/>
        <v>-1.6308915466652252E-2</v>
      </c>
      <c r="J38" s="27"/>
      <c r="K38" s="27"/>
      <c r="L38" s="27"/>
      <c r="M38" s="27"/>
      <c r="N38" s="27"/>
      <c r="O38" s="27"/>
      <c r="P38" s="27"/>
      <c r="Q38" s="29">
        <f t="shared" si="3"/>
        <v>31331.012999999999</v>
      </c>
      <c r="R38" s="27"/>
      <c r="S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</row>
    <row r="39" spans="1:154" x14ac:dyDescent="0.2">
      <c r="A39" s="27" t="s">
        <v>30</v>
      </c>
      <c r="B39" s="27"/>
      <c r="C39" s="28">
        <v>46702.385000000002</v>
      </c>
      <c r="D39" s="28"/>
      <c r="E39" s="27">
        <f t="shared" si="0"/>
        <v>3164.995459326497</v>
      </c>
      <c r="F39" s="27">
        <f t="shared" si="1"/>
        <v>3165</v>
      </c>
      <c r="G39" s="27">
        <f t="shared" si="2"/>
        <v>-8.4328461962286383E-3</v>
      </c>
      <c r="H39" s="27"/>
      <c r="I39" s="27">
        <f t="shared" si="4"/>
        <v>-8.4328461962286383E-3</v>
      </c>
      <c r="J39" s="27"/>
      <c r="K39" s="27"/>
      <c r="L39" s="27"/>
      <c r="M39" s="27"/>
      <c r="N39" s="27"/>
      <c r="O39" s="27"/>
      <c r="P39" s="27"/>
      <c r="Q39" s="29">
        <f t="shared" si="3"/>
        <v>31683.885000000002</v>
      </c>
      <c r="R39" s="27"/>
      <c r="S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</row>
    <row r="40" spans="1:154" x14ac:dyDescent="0.2">
      <c r="A40" s="15" t="s">
        <v>130</v>
      </c>
      <c r="B40" s="7" t="s">
        <v>40</v>
      </c>
      <c r="C40" s="8">
        <v>46728.375999999997</v>
      </c>
      <c r="D40" s="8" t="s">
        <v>70</v>
      </c>
      <c r="E40" s="27">
        <f t="shared" si="0"/>
        <v>3178.9903362921368</v>
      </c>
      <c r="F40" s="27">
        <f t="shared" si="1"/>
        <v>3179</v>
      </c>
      <c r="G40" s="27">
        <f t="shared" si="2"/>
        <v>-1.7947241103684064E-2</v>
      </c>
      <c r="H40" s="27"/>
      <c r="I40" s="27">
        <f t="shared" si="4"/>
        <v>-1.7947241103684064E-2</v>
      </c>
      <c r="J40" s="27"/>
      <c r="K40" s="27"/>
      <c r="L40" s="27"/>
      <c r="M40" s="27"/>
      <c r="N40" s="27"/>
      <c r="O40" s="27">
        <f ca="1">+C$11+C$12*F40</f>
        <v>1.6943628494488543E-2</v>
      </c>
      <c r="P40" s="27"/>
      <c r="Q40" s="29">
        <f t="shared" si="3"/>
        <v>31709.875999999997</v>
      </c>
    </row>
    <row r="41" spans="1:154" x14ac:dyDescent="0.2">
      <c r="A41" s="15" t="s">
        <v>130</v>
      </c>
      <c r="B41" s="7" t="s">
        <v>40</v>
      </c>
      <c r="C41" s="8">
        <v>46728.383000000002</v>
      </c>
      <c r="D41" s="8" t="s">
        <v>70</v>
      </c>
      <c r="E41" s="27">
        <f t="shared" si="0"/>
        <v>3178.9941054483384</v>
      </c>
      <c r="F41" s="27">
        <f t="shared" si="1"/>
        <v>3179</v>
      </c>
      <c r="G41" s="27">
        <f t="shared" si="2"/>
        <v>-1.0947241098619998E-2</v>
      </c>
      <c r="H41" s="27"/>
      <c r="I41" s="27">
        <f t="shared" si="4"/>
        <v>-1.0947241098619998E-2</v>
      </c>
      <c r="J41" s="27"/>
      <c r="K41" s="27"/>
      <c r="L41" s="27"/>
      <c r="M41" s="27"/>
      <c r="N41" s="27"/>
      <c r="O41" s="27">
        <f ca="1">+C$11+C$12*F41</f>
        <v>1.6943628494488543E-2</v>
      </c>
      <c r="P41" s="27"/>
      <c r="Q41" s="29">
        <f t="shared" si="3"/>
        <v>31709.883000000002</v>
      </c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</row>
    <row r="42" spans="1:154" x14ac:dyDescent="0.2">
      <c r="A42" s="27" t="s">
        <v>31</v>
      </c>
      <c r="B42" s="27"/>
      <c r="C42" s="28">
        <v>47038.523000000001</v>
      </c>
      <c r="D42" s="28"/>
      <c r="E42" s="27">
        <f t="shared" si="0"/>
        <v>3345.9892630846148</v>
      </c>
      <c r="F42" s="27">
        <f t="shared" si="1"/>
        <v>3346</v>
      </c>
      <c r="G42" s="27">
        <f t="shared" si="2"/>
        <v>-1.9940380218031351E-2</v>
      </c>
      <c r="H42" s="27"/>
      <c r="I42" s="27">
        <f t="shared" si="4"/>
        <v>-1.9940380218031351E-2</v>
      </c>
      <c r="J42" s="27"/>
      <c r="K42" s="27"/>
      <c r="L42" s="27"/>
      <c r="M42" s="27"/>
      <c r="N42" s="27"/>
      <c r="O42" s="27"/>
      <c r="P42" s="27"/>
      <c r="Q42" s="29">
        <f t="shared" si="3"/>
        <v>32020.023000000001</v>
      </c>
      <c r="R42" s="27"/>
      <c r="S42" s="27"/>
    </row>
    <row r="43" spans="1:154" x14ac:dyDescent="0.2">
      <c r="A43" s="27" t="s">
        <v>32</v>
      </c>
      <c r="B43" s="27"/>
      <c r="C43" s="28">
        <v>47170.379000000001</v>
      </c>
      <c r="D43" s="28"/>
      <c r="E43" s="27">
        <f t="shared" si="0"/>
        <v>3416.9872430462092</v>
      </c>
      <c r="F43" s="27">
        <f t="shared" si="1"/>
        <v>3417</v>
      </c>
      <c r="G43" s="27">
        <f t="shared" si="2"/>
        <v>-2.3691954331297893E-2</v>
      </c>
      <c r="H43" s="27"/>
      <c r="I43" s="27">
        <f t="shared" si="4"/>
        <v>-2.3691954331297893E-2</v>
      </c>
      <c r="J43" s="27"/>
      <c r="K43" s="27"/>
      <c r="L43" s="27"/>
      <c r="M43" s="27"/>
      <c r="N43" s="27"/>
      <c r="O43" s="27"/>
      <c r="P43" s="27"/>
      <c r="Q43" s="29">
        <f t="shared" si="3"/>
        <v>32151.879000000001</v>
      </c>
      <c r="R43" s="27"/>
      <c r="S43" s="27"/>
      <c r="T43" s="27"/>
      <c r="U43" s="27"/>
    </row>
    <row r="44" spans="1:154" x14ac:dyDescent="0.2">
      <c r="A44" s="27" t="s">
        <v>33</v>
      </c>
      <c r="B44" s="27"/>
      <c r="C44" s="28">
        <v>47415.523000000001</v>
      </c>
      <c r="D44" s="28"/>
      <c r="E44" s="27">
        <f t="shared" si="0"/>
        <v>3548.9852469269972</v>
      </c>
      <c r="F44" s="27">
        <f t="shared" si="1"/>
        <v>3549</v>
      </c>
      <c r="G44" s="27">
        <f t="shared" si="2"/>
        <v>-2.7399106213124469E-2</v>
      </c>
      <c r="H44" s="27"/>
      <c r="I44" s="27">
        <f t="shared" si="4"/>
        <v>-2.7399106213124469E-2</v>
      </c>
      <c r="J44" s="27"/>
      <c r="K44" s="27"/>
      <c r="L44" s="27"/>
      <c r="M44" s="27"/>
      <c r="N44" s="27"/>
      <c r="O44" s="27"/>
      <c r="P44" s="27"/>
      <c r="Q44" s="29">
        <f t="shared" si="3"/>
        <v>32397.023000000001</v>
      </c>
      <c r="R44" s="27"/>
      <c r="S44" s="27"/>
      <c r="T44" s="27"/>
      <c r="U44" s="27"/>
    </row>
    <row r="45" spans="1:154" x14ac:dyDescent="0.2">
      <c r="A45" s="15" t="s">
        <v>151</v>
      </c>
      <c r="B45" s="7" t="s">
        <v>40</v>
      </c>
      <c r="C45" s="8">
        <v>47443.377999999997</v>
      </c>
      <c r="D45" s="8" t="s">
        <v>70</v>
      </c>
      <c r="E45" s="27">
        <f t="shared" si="0"/>
        <v>3563.9837963432537</v>
      </c>
      <c r="F45" s="27">
        <f t="shared" si="1"/>
        <v>3564</v>
      </c>
      <c r="G45" s="27">
        <f t="shared" si="2"/>
        <v>-3.0093100751400925E-2</v>
      </c>
      <c r="H45" s="27"/>
      <c r="I45" s="27">
        <f t="shared" si="4"/>
        <v>-3.0093100751400925E-2</v>
      </c>
      <c r="J45" s="27"/>
      <c r="K45" s="27"/>
      <c r="L45" s="27"/>
      <c r="M45" s="27"/>
      <c r="N45" s="27"/>
      <c r="O45" s="27">
        <f ca="1">+C$11+C$12*F45</f>
        <v>1.6641698474904681E-2</v>
      </c>
      <c r="P45" s="27"/>
      <c r="Q45" s="29">
        <f t="shared" si="3"/>
        <v>32424.877999999997</v>
      </c>
      <c r="T45" s="27"/>
      <c r="U45" s="27"/>
    </row>
    <row r="46" spans="1:154" x14ac:dyDescent="0.2">
      <c r="A46" s="27" t="s">
        <v>34</v>
      </c>
      <c r="B46" s="27"/>
      <c r="C46" s="28">
        <v>47469.381999999998</v>
      </c>
      <c r="D46" s="28"/>
      <c r="E46" s="27">
        <f t="shared" si="0"/>
        <v>3577.985673170409</v>
      </c>
      <c r="F46" s="27">
        <f t="shared" si="1"/>
        <v>3578</v>
      </c>
      <c r="G46" s="27">
        <f t="shared" si="2"/>
        <v>-2.6607495645293966E-2</v>
      </c>
      <c r="H46" s="27"/>
      <c r="I46" s="27">
        <f t="shared" si="4"/>
        <v>-2.6607495645293966E-2</v>
      </c>
      <c r="J46" s="27"/>
      <c r="K46" s="27"/>
      <c r="L46" s="27"/>
      <c r="M46" s="27"/>
      <c r="N46" s="27"/>
      <c r="O46" s="27"/>
      <c r="P46" s="27"/>
      <c r="Q46" s="29">
        <f t="shared" si="3"/>
        <v>32450.881999999998</v>
      </c>
      <c r="R46" s="27"/>
      <c r="S46" s="27"/>
      <c r="T46" s="27"/>
      <c r="U46" s="27"/>
    </row>
    <row r="47" spans="1:154" x14ac:dyDescent="0.2">
      <c r="A47" s="15" t="s">
        <v>151</v>
      </c>
      <c r="B47" s="7" t="s">
        <v>40</v>
      </c>
      <c r="C47" s="8">
        <v>47779.536</v>
      </c>
      <c r="D47" s="8" t="s">
        <v>70</v>
      </c>
      <c r="E47" s="27">
        <f t="shared" si="0"/>
        <v>3744.9883691190844</v>
      </c>
      <c r="F47" s="27">
        <f t="shared" si="1"/>
        <v>3745</v>
      </c>
      <c r="G47" s="27">
        <f t="shared" si="2"/>
        <v>-2.1600634761853144E-2</v>
      </c>
      <c r="H47" s="27"/>
      <c r="I47" s="27">
        <f t="shared" si="4"/>
        <v>-2.1600634761853144E-2</v>
      </c>
      <c r="J47" s="27"/>
      <c r="K47" s="27"/>
      <c r="L47" s="27"/>
      <c r="M47" s="27"/>
      <c r="N47" s="27"/>
      <c r="O47" s="27">
        <f ca="1">+C$11+C$12*F47</f>
        <v>1.6499752154009412E-2</v>
      </c>
      <c r="P47" s="27"/>
      <c r="Q47" s="29">
        <f t="shared" si="3"/>
        <v>32761.036</v>
      </c>
      <c r="T47" s="27"/>
      <c r="U47" s="27"/>
    </row>
    <row r="48" spans="1:154" x14ac:dyDescent="0.2">
      <c r="A48" s="15" t="s">
        <v>151</v>
      </c>
      <c r="B48" s="7" t="s">
        <v>40</v>
      </c>
      <c r="C48" s="8">
        <v>47805.533000000003</v>
      </c>
      <c r="D48" s="8" t="s">
        <v>70</v>
      </c>
      <c r="E48" s="27">
        <f t="shared" si="0"/>
        <v>3758.9864767900422</v>
      </c>
      <c r="F48" s="27">
        <f t="shared" si="1"/>
        <v>3759</v>
      </c>
      <c r="G48" s="27">
        <f t="shared" si="2"/>
        <v>-2.5115029653534293E-2</v>
      </c>
      <c r="H48" s="27"/>
      <c r="I48" s="27">
        <f t="shared" si="4"/>
        <v>-2.5115029653534293E-2</v>
      </c>
      <c r="J48" s="27"/>
      <c r="K48" s="27"/>
      <c r="L48" s="27"/>
      <c r="M48" s="27"/>
      <c r="N48" s="27"/>
      <c r="O48" s="27">
        <f ca="1">+C$11+C$12*F48</f>
        <v>1.6488772880570001E-2</v>
      </c>
      <c r="P48" s="27"/>
      <c r="Q48" s="29">
        <f t="shared" si="3"/>
        <v>32787.033000000003</v>
      </c>
      <c r="T48" s="27"/>
      <c r="U48" s="27"/>
    </row>
    <row r="49" spans="1:21" x14ac:dyDescent="0.2">
      <c r="A49" s="15" t="s">
        <v>151</v>
      </c>
      <c r="B49" s="7" t="s">
        <v>40</v>
      </c>
      <c r="C49" s="8">
        <v>47805.544000000002</v>
      </c>
      <c r="D49" s="8" t="s">
        <v>70</v>
      </c>
      <c r="E49" s="27">
        <f t="shared" si="0"/>
        <v>3758.9923997497822</v>
      </c>
      <c r="F49" s="27">
        <f t="shared" si="1"/>
        <v>3759</v>
      </c>
      <c r="G49" s="27">
        <f t="shared" si="2"/>
        <v>-1.4115029654931277E-2</v>
      </c>
      <c r="H49" s="27"/>
      <c r="I49" s="27">
        <f t="shared" si="4"/>
        <v>-1.4115029654931277E-2</v>
      </c>
      <c r="J49" s="27"/>
      <c r="K49" s="27"/>
      <c r="L49" s="27"/>
      <c r="M49" s="27"/>
      <c r="N49" s="27"/>
      <c r="O49" s="27">
        <f ca="1">+C$11+C$12*F49</f>
        <v>1.6488772880570001E-2</v>
      </c>
      <c r="P49" s="27"/>
      <c r="Q49" s="29">
        <f t="shared" si="3"/>
        <v>32787.044000000002</v>
      </c>
      <c r="T49" s="27"/>
      <c r="U49" s="27"/>
    </row>
    <row r="50" spans="1:21" x14ac:dyDescent="0.2">
      <c r="A50" s="27" t="s">
        <v>35</v>
      </c>
      <c r="B50" s="27"/>
      <c r="C50" s="28">
        <v>47859.392</v>
      </c>
      <c r="D50" s="28"/>
      <c r="E50" s="27">
        <f t="shared" si="0"/>
        <v>3787.9869030334539</v>
      </c>
      <c r="F50" s="27">
        <f t="shared" si="1"/>
        <v>3788</v>
      </c>
      <c r="G50" s="27">
        <f t="shared" si="2"/>
        <v>-2.432341908570379E-2</v>
      </c>
      <c r="H50" s="27"/>
      <c r="I50" s="27">
        <f t="shared" si="4"/>
        <v>-2.432341908570379E-2</v>
      </c>
      <c r="J50" s="27"/>
      <c r="K50" s="27"/>
      <c r="L50" s="27"/>
      <c r="M50" s="27"/>
      <c r="N50" s="27"/>
      <c r="O50" s="27"/>
      <c r="P50" s="27"/>
      <c r="Q50" s="29">
        <f t="shared" si="3"/>
        <v>32840.892</v>
      </c>
      <c r="R50" s="27"/>
      <c r="S50" s="27"/>
      <c r="T50" s="27"/>
      <c r="U50" s="27"/>
    </row>
    <row r="51" spans="1:21" x14ac:dyDescent="0.2">
      <c r="A51" s="27" t="s">
        <v>37</v>
      </c>
      <c r="B51" s="27"/>
      <c r="C51" s="28">
        <v>49640.432000000001</v>
      </c>
      <c r="D51" s="28">
        <v>5.0000000000000001E-3</v>
      </c>
      <c r="E51" s="27">
        <f t="shared" si="0"/>
        <v>4746.9894681863361</v>
      </c>
      <c r="F51" s="27">
        <f t="shared" si="1"/>
        <v>4747</v>
      </c>
      <c r="G51" s="27">
        <f t="shared" si="2"/>
        <v>-1.9559469481464475E-2</v>
      </c>
      <c r="H51" s="27"/>
      <c r="I51" s="27">
        <f t="shared" si="4"/>
        <v>-1.9559469481464475E-2</v>
      </c>
      <c r="J51" s="27"/>
      <c r="K51" s="27"/>
      <c r="L51" s="27"/>
      <c r="M51" s="27"/>
      <c r="N51" s="27"/>
      <c r="O51" s="27">
        <f t="shared" ref="O51:O67" ca="1" si="6">+C$11+C$12*F51</f>
        <v>1.5713949869274272E-2</v>
      </c>
      <c r="P51" s="27"/>
      <c r="Q51" s="29">
        <f t="shared" si="3"/>
        <v>34621.932000000001</v>
      </c>
      <c r="R51" s="27"/>
      <c r="S51" s="27"/>
      <c r="T51" s="27"/>
      <c r="U51" s="27"/>
    </row>
    <row r="52" spans="1:21" x14ac:dyDescent="0.2">
      <c r="A52" s="15" t="s">
        <v>178</v>
      </c>
      <c r="B52" s="7" t="s">
        <v>40</v>
      </c>
      <c r="C52" s="8">
        <v>50015.585299999999</v>
      </c>
      <c r="D52" s="8" t="s">
        <v>70</v>
      </c>
      <c r="E52" s="27">
        <f t="shared" si="0"/>
        <v>4948.991094778421</v>
      </c>
      <c r="F52" s="27">
        <f t="shared" si="1"/>
        <v>4949</v>
      </c>
      <c r="G52" s="27">
        <f t="shared" si="2"/>
        <v>-1.6538595846213866E-2</v>
      </c>
      <c r="H52" s="27"/>
      <c r="J52" s="27">
        <f>G52</f>
        <v>-1.6538595846213866E-2</v>
      </c>
      <c r="K52" s="27"/>
      <c r="L52" s="27"/>
      <c r="M52" s="27"/>
      <c r="N52" s="27"/>
      <c r="O52" s="27">
        <f t="shared" ca="1" si="6"/>
        <v>1.5555534638219883E-2</v>
      </c>
      <c r="P52" s="27"/>
      <c r="Q52" s="29">
        <f t="shared" si="3"/>
        <v>34997.085299999999</v>
      </c>
      <c r="T52" s="27"/>
      <c r="U52" s="27"/>
    </row>
    <row r="53" spans="1:21" x14ac:dyDescent="0.2">
      <c r="A53" s="27" t="s">
        <v>38</v>
      </c>
      <c r="B53" s="27"/>
      <c r="C53" s="28">
        <v>50773.316599999998</v>
      </c>
      <c r="D53" s="28">
        <v>1.4E-3</v>
      </c>
      <c r="E53" s="27">
        <f t="shared" si="0"/>
        <v>5356.9921842523399</v>
      </c>
      <c r="F53" s="27">
        <f t="shared" si="1"/>
        <v>5357</v>
      </c>
      <c r="G53" s="27">
        <f t="shared" si="2"/>
        <v>-1.45152471086476E-2</v>
      </c>
      <c r="H53" s="27"/>
      <c r="I53" s="27"/>
      <c r="J53" s="27"/>
      <c r="K53" s="27">
        <f>G53</f>
        <v>-1.45152471086476E-2</v>
      </c>
      <c r="L53" s="27"/>
      <c r="M53" s="27"/>
      <c r="N53" s="27"/>
      <c r="O53" s="27">
        <f t="shared" ca="1" si="6"/>
        <v>1.5235567240842702E-2</v>
      </c>
      <c r="P53" s="27"/>
      <c r="Q53" s="29">
        <f t="shared" si="3"/>
        <v>35754.816599999998</v>
      </c>
      <c r="R53" s="27" t="s">
        <v>62</v>
      </c>
      <c r="S53" s="27"/>
      <c r="T53" s="27"/>
      <c r="U53" s="27"/>
    </row>
    <row r="54" spans="1:21" x14ac:dyDescent="0.2">
      <c r="A54" s="15" t="s">
        <v>186</v>
      </c>
      <c r="B54" s="7" t="s">
        <v>40</v>
      </c>
      <c r="C54" s="8">
        <v>51434.478999999999</v>
      </c>
      <c r="D54" s="8" t="s">
        <v>70</v>
      </c>
      <c r="E54" s="27">
        <f t="shared" si="0"/>
        <v>5712.9956640072223</v>
      </c>
      <c r="F54" s="27">
        <f t="shared" si="1"/>
        <v>5713</v>
      </c>
      <c r="G54" s="27">
        <f t="shared" si="2"/>
        <v>-8.0527173340669833E-3</v>
      </c>
      <c r="H54" s="27"/>
      <c r="I54" s="27">
        <f>G54</f>
        <v>-8.0527173340669833E-3</v>
      </c>
      <c r="J54" s="27"/>
      <c r="K54" s="27"/>
      <c r="L54" s="27"/>
      <c r="M54" s="27"/>
      <c r="N54" s="27"/>
      <c r="O54" s="27">
        <f t="shared" ca="1" si="6"/>
        <v>1.4956380001954768E-2</v>
      </c>
      <c r="P54" s="27"/>
      <c r="Q54" s="29">
        <f t="shared" si="3"/>
        <v>36415.978999999999</v>
      </c>
      <c r="T54" s="33"/>
      <c r="U54" s="33"/>
    </row>
    <row r="55" spans="1:21" x14ac:dyDescent="0.2">
      <c r="A55" s="30" t="s">
        <v>39</v>
      </c>
      <c r="B55" s="31" t="s">
        <v>40</v>
      </c>
      <c r="C55" s="28">
        <v>52903.516000000003</v>
      </c>
      <c r="D55" s="28">
        <v>3.0000000000000001E-3</v>
      </c>
      <c r="E55" s="27">
        <f t="shared" si="0"/>
        <v>6503.9999375240996</v>
      </c>
      <c r="F55" s="27">
        <f t="shared" si="1"/>
        <v>6504</v>
      </c>
      <c r="G55" s="27">
        <f t="shared" si="2"/>
        <v>-1.1602896847762167E-4</v>
      </c>
      <c r="H55" s="27"/>
      <c r="I55" s="27"/>
      <c r="J55" s="27"/>
      <c r="K55" s="27">
        <f>G55</f>
        <v>-1.1602896847762167E-4</v>
      </c>
      <c r="L55" s="27"/>
      <c r="M55" s="27"/>
      <c r="N55" s="27"/>
      <c r="O55" s="27">
        <f t="shared" ca="1" si="6"/>
        <v>1.4336051052627925E-2</v>
      </c>
      <c r="P55" s="27"/>
      <c r="Q55" s="29">
        <f t="shared" si="3"/>
        <v>37885.016000000003</v>
      </c>
      <c r="R55" s="27" t="s">
        <v>62</v>
      </c>
      <c r="S55" s="27"/>
      <c r="T55" s="27"/>
      <c r="U55" s="27"/>
    </row>
    <row r="56" spans="1:21" x14ac:dyDescent="0.2">
      <c r="A56" s="36" t="s">
        <v>41</v>
      </c>
      <c r="B56" s="37"/>
      <c r="C56" s="38">
        <v>52931.372600000002</v>
      </c>
      <c r="D56" s="38">
        <v>5.0000000000000001E-4</v>
      </c>
      <c r="E56" s="27">
        <f t="shared" si="0"/>
        <v>6518.9993484617744</v>
      </c>
      <c r="F56" s="27">
        <f t="shared" si="1"/>
        <v>6519</v>
      </c>
      <c r="G56" s="27">
        <f t="shared" si="2"/>
        <v>-1.210023503517732E-3</v>
      </c>
      <c r="H56" s="27"/>
      <c r="I56" s="27"/>
      <c r="J56" s="27">
        <f>G56</f>
        <v>-1.210023503517732E-3</v>
      </c>
      <c r="L56" s="27"/>
      <c r="M56" s="27"/>
      <c r="N56" s="27"/>
      <c r="O56" s="27">
        <f t="shared" ca="1" si="6"/>
        <v>1.4324287545371411E-2</v>
      </c>
      <c r="P56" s="27"/>
      <c r="Q56" s="29">
        <f t="shared" si="3"/>
        <v>37912.872600000002</v>
      </c>
      <c r="R56" s="27" t="s">
        <v>64</v>
      </c>
      <c r="S56" s="27"/>
      <c r="T56" s="27"/>
      <c r="U56" s="27"/>
    </row>
    <row r="57" spans="1:21" x14ac:dyDescent="0.2">
      <c r="A57" s="36" t="s">
        <v>42</v>
      </c>
      <c r="B57" s="39" t="s">
        <v>40</v>
      </c>
      <c r="C57" s="38">
        <v>52955.515729999999</v>
      </c>
      <c r="D57" s="38">
        <v>8.0000000000000007E-5</v>
      </c>
      <c r="E57" s="27">
        <f t="shared" si="0"/>
        <v>6531.9992381895836</v>
      </c>
      <c r="F57" s="27">
        <f t="shared" si="1"/>
        <v>6532</v>
      </c>
      <c r="G57" s="27">
        <f t="shared" si="2"/>
        <v>-1.4148187619866803E-3</v>
      </c>
      <c r="H57" s="27"/>
      <c r="I57" s="27"/>
      <c r="J57" s="27"/>
      <c r="K57" s="27">
        <f>G57</f>
        <v>-1.4148187619866803E-3</v>
      </c>
      <c r="L57" s="27"/>
      <c r="M57" s="27"/>
      <c r="N57" s="27"/>
      <c r="O57" s="27">
        <f t="shared" ca="1" si="6"/>
        <v>1.4314092505749099E-2</v>
      </c>
      <c r="P57" s="27"/>
      <c r="Q57" s="29">
        <f t="shared" si="3"/>
        <v>37937.015729999999</v>
      </c>
      <c r="R57" s="27" t="s">
        <v>62</v>
      </c>
      <c r="S57" s="27"/>
      <c r="T57" s="27"/>
      <c r="U57" s="27"/>
    </row>
    <row r="58" spans="1:21" x14ac:dyDescent="0.2">
      <c r="A58" s="40" t="s">
        <v>54</v>
      </c>
      <c r="B58" s="41" t="s">
        <v>40</v>
      </c>
      <c r="C58" s="40">
        <v>53592.531000000003</v>
      </c>
      <c r="D58" s="40">
        <v>8.0000000000000002E-3</v>
      </c>
      <c r="E58" s="27">
        <f t="shared" si="0"/>
        <v>6875.0006744131151</v>
      </c>
      <c r="F58" s="27">
        <f t="shared" si="1"/>
        <v>6875</v>
      </c>
      <c r="G58" s="27">
        <f t="shared" si="2"/>
        <v>1.2525062775239348E-3</v>
      </c>
      <c r="H58" s="27"/>
      <c r="I58" s="27">
        <f>G58</f>
        <v>1.2525062775239348E-3</v>
      </c>
      <c r="K58" s="27"/>
      <c r="L58" s="27"/>
      <c r="M58" s="27"/>
      <c r="N58" s="27"/>
      <c r="O58" s="27">
        <f t="shared" ca="1" si="6"/>
        <v>1.4045100306483477E-2</v>
      </c>
      <c r="P58" s="27"/>
      <c r="Q58" s="29">
        <f t="shared" si="3"/>
        <v>38574.031000000003</v>
      </c>
      <c r="R58" s="27"/>
      <c r="T58" s="27"/>
      <c r="U58" s="27"/>
    </row>
    <row r="59" spans="1:21" x14ac:dyDescent="0.2">
      <c r="A59" s="15" t="s">
        <v>212</v>
      </c>
      <c r="B59" s="7" t="s">
        <v>40</v>
      </c>
      <c r="C59" s="8">
        <v>53633.390800000001</v>
      </c>
      <c r="D59" s="8" t="s">
        <v>70</v>
      </c>
      <c r="E59" s="27">
        <f t="shared" si="0"/>
        <v>6897.0016699054295</v>
      </c>
      <c r="F59" s="27">
        <f t="shared" si="1"/>
        <v>6897</v>
      </c>
      <c r="G59" s="27">
        <f t="shared" si="2"/>
        <v>3.1013142943265848E-3</v>
      </c>
      <c r="H59" s="27"/>
      <c r="I59" s="27"/>
      <c r="J59" s="27"/>
      <c r="K59" s="27">
        <f t="shared" ref="K59:K64" si="7">G59</f>
        <v>3.1013142943265848E-3</v>
      </c>
      <c r="L59" s="27"/>
      <c r="M59" s="27"/>
      <c r="N59" s="27"/>
      <c r="O59" s="27">
        <f t="shared" ca="1" si="6"/>
        <v>1.4027847162507257E-2</v>
      </c>
      <c r="P59" s="27"/>
      <c r="Q59" s="29">
        <f t="shared" si="3"/>
        <v>38614.890800000001</v>
      </c>
      <c r="T59" s="27"/>
      <c r="U59" s="27"/>
    </row>
    <row r="60" spans="1:21" x14ac:dyDescent="0.2">
      <c r="A60" s="42" t="s">
        <v>53</v>
      </c>
      <c r="B60" s="43" t="s">
        <v>40</v>
      </c>
      <c r="C60" s="38">
        <v>53633.390870000003</v>
      </c>
      <c r="D60" s="38">
        <v>2.0000000000000001E-4</v>
      </c>
      <c r="E60" s="27">
        <f t="shared" si="0"/>
        <v>6897.0017075969927</v>
      </c>
      <c r="F60" s="27">
        <f t="shared" si="1"/>
        <v>6897</v>
      </c>
      <c r="G60" s="27">
        <f t="shared" si="2"/>
        <v>3.1713142961962149E-3</v>
      </c>
      <c r="H60" s="27"/>
      <c r="I60" s="27"/>
      <c r="K60" s="27">
        <f t="shared" si="7"/>
        <v>3.1713142961962149E-3</v>
      </c>
      <c r="L60" s="27"/>
      <c r="M60" s="27"/>
      <c r="N60" s="27"/>
      <c r="O60" s="27">
        <f t="shared" ca="1" si="6"/>
        <v>1.4027847162507257E-2</v>
      </c>
      <c r="P60" s="27"/>
      <c r="Q60" s="29">
        <f t="shared" si="3"/>
        <v>38614.890870000003</v>
      </c>
      <c r="R60" s="27"/>
      <c r="S60" s="27"/>
    </row>
    <row r="61" spans="1:21" x14ac:dyDescent="0.2">
      <c r="A61" s="61" t="s">
        <v>212</v>
      </c>
      <c r="B61" s="45" t="s">
        <v>40</v>
      </c>
      <c r="C61" s="46">
        <v>53971.399799999999</v>
      </c>
      <c r="D61" s="46" t="s">
        <v>70</v>
      </c>
      <c r="E61" s="27">
        <f t="shared" si="0"/>
        <v>7079.0029152703619</v>
      </c>
      <c r="F61" s="27">
        <f t="shared" si="1"/>
        <v>7079</v>
      </c>
      <c r="G61" s="27">
        <f t="shared" si="2"/>
        <v>5.4141806467669085E-3</v>
      </c>
      <c r="H61" s="27"/>
      <c r="I61" s="27"/>
      <c r="J61" s="27"/>
      <c r="K61" s="27">
        <f t="shared" si="7"/>
        <v>5.4141806467669085E-3</v>
      </c>
      <c r="L61" s="27"/>
      <c r="M61" s="27"/>
      <c r="N61" s="27"/>
      <c r="O61" s="27">
        <f t="shared" ca="1" si="6"/>
        <v>1.3885116607794885E-2</v>
      </c>
      <c r="P61" s="27"/>
      <c r="Q61" s="29">
        <f t="shared" si="3"/>
        <v>38952.899799999999</v>
      </c>
    </row>
    <row r="62" spans="1:21" x14ac:dyDescent="0.2">
      <c r="A62" s="44" t="s">
        <v>53</v>
      </c>
      <c r="B62" s="45" t="s">
        <v>40</v>
      </c>
      <c r="C62" s="46">
        <v>53971.399839999998</v>
      </c>
      <c r="D62" s="46">
        <v>2.0000000000000001E-4</v>
      </c>
      <c r="E62" s="27">
        <f t="shared" si="0"/>
        <v>7079.002936808397</v>
      </c>
      <c r="F62" s="27">
        <f t="shared" si="1"/>
        <v>7079</v>
      </c>
      <c r="G62" s="27">
        <f t="shared" si="2"/>
        <v>5.4541806457564235E-3</v>
      </c>
      <c r="H62" s="27"/>
      <c r="I62" s="27"/>
      <c r="K62" s="27">
        <f t="shared" si="7"/>
        <v>5.4541806457564235E-3</v>
      </c>
      <c r="L62" s="27"/>
      <c r="M62" s="27"/>
      <c r="N62" s="27"/>
      <c r="O62" s="27">
        <f t="shared" ca="1" si="6"/>
        <v>1.3885116607794885E-2</v>
      </c>
      <c r="P62" s="27"/>
      <c r="Q62" s="29">
        <f t="shared" si="3"/>
        <v>38952.899839999998</v>
      </c>
      <c r="R62" s="27"/>
      <c r="S62" s="27"/>
    </row>
    <row r="63" spans="1:21" x14ac:dyDescent="0.2">
      <c r="A63" s="62" t="s">
        <v>55</v>
      </c>
      <c r="B63" s="63" t="s">
        <v>40</v>
      </c>
      <c r="C63" s="62">
        <v>54023.400529999999</v>
      </c>
      <c r="D63" s="62">
        <v>2.9999999999999997E-4</v>
      </c>
      <c r="E63" s="27">
        <f t="shared" si="0"/>
        <v>7107.0027543867336</v>
      </c>
      <c r="F63" s="27">
        <f t="shared" si="1"/>
        <v>7107</v>
      </c>
      <c r="G63" s="27">
        <f t="shared" si="2"/>
        <v>5.1153908498235978E-3</v>
      </c>
      <c r="H63" s="27"/>
      <c r="I63" s="27"/>
      <c r="K63" s="27">
        <f t="shared" si="7"/>
        <v>5.1153908498235978E-3</v>
      </c>
      <c r="L63" s="27"/>
      <c r="M63" s="27"/>
      <c r="N63" s="27"/>
      <c r="O63" s="27">
        <f t="shared" ca="1" si="6"/>
        <v>1.3863158060916059E-2</v>
      </c>
      <c r="P63" s="27"/>
      <c r="Q63" s="29">
        <f t="shared" si="3"/>
        <v>39004.900529999999</v>
      </c>
      <c r="R63" s="27"/>
    </row>
    <row r="64" spans="1:21" x14ac:dyDescent="0.2">
      <c r="A64" s="64" t="s">
        <v>51</v>
      </c>
      <c r="B64" s="61"/>
      <c r="C64" s="46">
        <v>54097.688099999999</v>
      </c>
      <c r="D64" s="65">
        <v>2.0000000000000001E-4</v>
      </c>
      <c r="E64" s="27">
        <f t="shared" si="0"/>
        <v>7147.0029622366274</v>
      </c>
      <c r="F64" s="27">
        <f t="shared" si="1"/>
        <v>7147</v>
      </c>
      <c r="G64" s="27">
        <f t="shared" si="2"/>
        <v>5.5014054305502214E-3</v>
      </c>
      <c r="H64" s="27"/>
      <c r="I64" s="27"/>
      <c r="J64" s="27"/>
      <c r="K64" s="27">
        <f t="shared" si="7"/>
        <v>5.5014054305502214E-3</v>
      </c>
      <c r="L64" s="27"/>
      <c r="M64" s="27"/>
      <c r="N64" s="27"/>
      <c r="O64" s="27">
        <f t="shared" ca="1" si="6"/>
        <v>1.3831788708232023E-2</v>
      </c>
      <c r="P64" s="27"/>
      <c r="Q64" s="29">
        <f t="shared" si="3"/>
        <v>39079.188099999999</v>
      </c>
      <c r="R64" s="27" t="s">
        <v>62</v>
      </c>
      <c r="S64" s="27"/>
      <c r="T64" s="27"/>
      <c r="U64" s="27"/>
    </row>
    <row r="65" spans="1:21" x14ac:dyDescent="0.2">
      <c r="A65" s="61" t="s">
        <v>231</v>
      </c>
      <c r="B65" s="45" t="s">
        <v>40</v>
      </c>
      <c r="C65" s="46">
        <v>55154.430800000002</v>
      </c>
      <c r="D65" s="46" t="s">
        <v>70</v>
      </c>
      <c r="E65" s="27">
        <f t="shared" si="0"/>
        <v>7716.0070048221869</v>
      </c>
      <c r="F65" s="27">
        <f t="shared" si="1"/>
        <v>7716</v>
      </c>
      <c r="G65" s="27">
        <f t="shared" si="2"/>
        <v>1.3009212867473252E-2</v>
      </c>
      <c r="H65" s="27"/>
      <c r="J65" s="27">
        <f>G65</f>
        <v>1.3009212867473252E-2</v>
      </c>
      <c r="K65" s="27"/>
      <c r="L65" s="27"/>
      <c r="M65" s="27"/>
      <c r="N65" s="27"/>
      <c r="O65" s="27">
        <f t="shared" ca="1" si="6"/>
        <v>1.3385559666301589E-2</v>
      </c>
      <c r="P65" s="27"/>
      <c r="Q65" s="29">
        <f t="shared" si="3"/>
        <v>40135.930800000002</v>
      </c>
      <c r="T65" s="27"/>
      <c r="U65" s="27"/>
    </row>
    <row r="66" spans="1:21" x14ac:dyDescent="0.2">
      <c r="A66" s="44" t="s">
        <v>58</v>
      </c>
      <c r="B66" s="45" t="s">
        <v>40</v>
      </c>
      <c r="C66" s="46">
        <v>56255.739300000001</v>
      </c>
      <c r="D66" s="46">
        <v>2.0000000000000001E-4</v>
      </c>
      <c r="E66" s="27">
        <f t="shared" si="0"/>
        <v>8309.0075418818105</v>
      </c>
      <c r="F66" s="27">
        <f t="shared" si="1"/>
        <v>8309</v>
      </c>
      <c r="G66" s="27">
        <f t="shared" si="2"/>
        <v>1.4006629040522967E-2</v>
      </c>
      <c r="H66" s="27"/>
      <c r="I66" s="27"/>
      <c r="J66" s="27"/>
      <c r="K66" s="27">
        <f>G66</f>
        <v>1.4006629040522967E-2</v>
      </c>
      <c r="L66" s="27"/>
      <c r="M66" s="27"/>
      <c r="N66" s="27"/>
      <c r="O66" s="27">
        <f t="shared" ca="1" si="6"/>
        <v>1.2920509012760732E-2</v>
      </c>
      <c r="P66" s="27"/>
      <c r="Q66" s="29">
        <f t="shared" si="3"/>
        <v>41237.239300000001</v>
      </c>
      <c r="R66" s="27" t="s">
        <v>62</v>
      </c>
    </row>
    <row r="67" spans="1:21" x14ac:dyDescent="0.2">
      <c r="A67" s="66" t="s">
        <v>59</v>
      </c>
      <c r="B67" s="67" t="str">
        <f>IF(N67="s","II","I")</f>
        <v>I</v>
      </c>
      <c r="C67" s="46">
        <v>56612.315900000001</v>
      </c>
      <c r="D67" s="68">
        <v>2.0000000000000001E-4</v>
      </c>
      <c r="E67" s="27">
        <f t="shared" si="0"/>
        <v>8501.0065279087903</v>
      </c>
      <c r="F67" s="27">
        <f t="shared" si="1"/>
        <v>8501</v>
      </c>
      <c r="G67" s="27">
        <f t="shared" si="2"/>
        <v>1.2123499036533758E-2</v>
      </c>
      <c r="H67" s="27"/>
      <c r="I67" s="27"/>
      <c r="J67" s="27">
        <f>G67</f>
        <v>1.2123499036533758E-2</v>
      </c>
      <c r="L67" s="27"/>
      <c r="M67" s="27"/>
      <c r="N67" s="27"/>
      <c r="O67" s="27">
        <f t="shared" ca="1" si="6"/>
        <v>1.276993611987735E-2</v>
      </c>
      <c r="P67" s="27"/>
      <c r="Q67" s="29">
        <f t="shared" si="3"/>
        <v>41593.815900000001</v>
      </c>
      <c r="R67" s="27" t="s">
        <v>64</v>
      </c>
    </row>
    <row r="68" spans="1:21" x14ac:dyDescent="0.2">
      <c r="A68" s="69" t="s">
        <v>252</v>
      </c>
      <c r="B68" s="70" t="s">
        <v>40</v>
      </c>
      <c r="C68" s="71">
        <v>59160.365734999999</v>
      </c>
      <c r="D68" s="71">
        <v>4.2200000000000001E-4</v>
      </c>
      <c r="E68" s="27">
        <f>+(C68-C$7)/C$8</f>
        <v>9873.0062179227025</v>
      </c>
      <c r="F68" s="27">
        <f t="shared" si="1"/>
        <v>9873</v>
      </c>
      <c r="G68" s="27">
        <f>+C68-(C$7+F68*C$8)</f>
        <v>1.1547799193067476E-2</v>
      </c>
      <c r="H68" s="27"/>
      <c r="I68" s="27"/>
      <c r="J68" s="27"/>
      <c r="K68" s="27">
        <f>G68</f>
        <v>1.1547799193067476E-2</v>
      </c>
      <c r="L68" s="27"/>
      <c r="M68" s="27"/>
      <c r="N68" s="27"/>
      <c r="O68" s="27">
        <f ca="1">+C$11+C$12*F68</f>
        <v>1.1693967322814865E-2</v>
      </c>
      <c r="P68" s="27"/>
      <c r="Q68" s="29">
        <f>+C68-15018.5</f>
        <v>44141.865734999999</v>
      </c>
    </row>
    <row r="69" spans="1:21" x14ac:dyDescent="0.2">
      <c r="A69" s="69" t="s">
        <v>252</v>
      </c>
      <c r="B69" s="70" t="s">
        <v>40</v>
      </c>
      <c r="C69" s="71">
        <v>59160.365964000113</v>
      </c>
      <c r="D69" s="71">
        <v>2.8600000000000001E-4</v>
      </c>
      <c r="E69" s="27">
        <f>+(C69-C$7)/C$8</f>
        <v>9873.006341228016</v>
      </c>
      <c r="F69" s="27">
        <f t="shared" si="1"/>
        <v>9873</v>
      </c>
      <c r="G69" s="27">
        <f>+C69-(C$7+F69*C$8)</f>
        <v>1.1776799306971952E-2</v>
      </c>
      <c r="H69" s="27"/>
      <c r="I69" s="27"/>
      <c r="J69" s="27"/>
      <c r="K69" s="27">
        <f>G69</f>
        <v>1.1776799306971952E-2</v>
      </c>
      <c r="L69" s="27"/>
      <c r="M69" s="27"/>
      <c r="N69" s="27"/>
      <c r="O69" s="27">
        <f ca="1">+C$11+C$12*F69</f>
        <v>1.1693967322814865E-2</v>
      </c>
      <c r="P69" s="27"/>
      <c r="Q69" s="29">
        <f>+C69-15018.5</f>
        <v>44141.865964000113</v>
      </c>
    </row>
    <row r="70" spans="1:21" x14ac:dyDescent="0.2">
      <c r="C70" s="8"/>
      <c r="D70" s="8"/>
    </row>
    <row r="71" spans="1:21" x14ac:dyDescent="0.2">
      <c r="C71" s="8"/>
      <c r="D71" s="8"/>
    </row>
    <row r="72" spans="1:21" x14ac:dyDescent="0.2">
      <c r="C72" s="8"/>
      <c r="D72" s="8"/>
    </row>
    <row r="73" spans="1:21" x14ac:dyDescent="0.2">
      <c r="C73" s="8"/>
      <c r="D73" s="8"/>
    </row>
    <row r="74" spans="1:21" x14ac:dyDescent="0.2">
      <c r="C74" s="8"/>
      <c r="D74" s="8"/>
    </row>
    <row r="75" spans="1:21" x14ac:dyDescent="0.2">
      <c r="C75" s="8"/>
      <c r="D75" s="8"/>
    </row>
    <row r="76" spans="1:21" x14ac:dyDescent="0.2">
      <c r="C76" s="8"/>
      <c r="D76" s="8"/>
    </row>
    <row r="77" spans="1:21" x14ac:dyDescent="0.2">
      <c r="C77" s="8"/>
      <c r="D77" s="8"/>
    </row>
    <row r="78" spans="1:21" x14ac:dyDescent="0.2">
      <c r="C78" s="8"/>
      <c r="D78" s="8"/>
    </row>
    <row r="79" spans="1:21" x14ac:dyDescent="0.2">
      <c r="C79" s="8"/>
      <c r="D79" s="8"/>
    </row>
    <row r="80" spans="1:21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</sheetData>
  <protectedRanges>
    <protectedRange sqref="A68:D6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8" workbookViewId="0">
      <selection activeCell="A29" sqref="A29:D53"/>
    </sheetView>
  </sheetViews>
  <sheetFormatPr defaultRowHeight="12.75" x14ac:dyDescent="0.2"/>
  <cols>
    <col min="1" max="1" width="16.28515625" style="8" customWidth="1"/>
    <col min="2" max="2" width="4.42578125" style="6" customWidth="1"/>
    <col min="3" max="3" width="12.7109375" style="8" customWidth="1"/>
    <col min="4" max="4" width="3.5703125" style="6" customWidth="1"/>
    <col min="5" max="5" width="12.42578125" style="6" customWidth="1"/>
    <col min="6" max="6" width="5.42578125" style="6" customWidth="1"/>
    <col min="7" max="7" width="12" style="6" customWidth="1"/>
    <col min="8" max="8" width="7.28515625" style="8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47" t="s">
        <v>60</v>
      </c>
      <c r="I1" s="48" t="s">
        <v>61</v>
      </c>
      <c r="J1" s="49" t="s">
        <v>62</v>
      </c>
    </row>
    <row r="2" spans="1:16" x14ac:dyDescent="0.2">
      <c r="I2" s="50" t="s">
        <v>63</v>
      </c>
      <c r="J2" s="51" t="s">
        <v>64</v>
      </c>
    </row>
    <row r="3" spans="1:16" x14ac:dyDescent="0.2">
      <c r="A3" s="52" t="s">
        <v>65</v>
      </c>
      <c r="I3" s="50" t="s">
        <v>66</v>
      </c>
      <c r="J3" s="51" t="s">
        <v>67</v>
      </c>
    </row>
    <row r="4" spans="1:16" x14ac:dyDescent="0.2">
      <c r="I4" s="50" t="s">
        <v>68</v>
      </c>
      <c r="J4" s="51" t="s">
        <v>67</v>
      </c>
    </row>
    <row r="5" spans="1:16" ht="13.5" thickBot="1" x14ac:dyDescent="0.25">
      <c r="I5" s="53" t="s">
        <v>69</v>
      </c>
      <c r="J5" s="54" t="s">
        <v>70</v>
      </c>
    </row>
    <row r="10" spans="1:16" ht="13.5" thickBot="1" x14ac:dyDescent="0.25"/>
    <row r="11" spans="1:16" ht="12.75" customHeight="1" thickBot="1" x14ac:dyDescent="0.25">
      <c r="A11" s="8" t="str">
        <f t="shared" ref="A11:A53" si="0">P11</f>
        <v> BBS 78 </v>
      </c>
      <c r="B11" s="7" t="str">
        <f t="shared" ref="B11:B53" si="1">IF(H11=INT(H11),"I","II")</f>
        <v>I</v>
      </c>
      <c r="C11" s="8">
        <f t="shared" ref="C11:C53" si="2">1*G11</f>
        <v>46321.633999999998</v>
      </c>
      <c r="D11" s="6" t="str">
        <f t="shared" ref="D11:D53" si="3">VLOOKUP(F11,I$1:J$5,2,FALSE)</f>
        <v>vis</v>
      </c>
      <c r="E11" s="55">
        <f>VLOOKUP(C11,Active!C$21:E$971,3,FALSE)</f>
        <v>2959.9797462125139</v>
      </c>
      <c r="F11" s="7" t="s">
        <v>69</v>
      </c>
      <c r="G11" s="6" t="str">
        <f t="shared" ref="G11:G53" si="4">MID(I11,3,LEN(I11)-3)</f>
        <v>46321.634</v>
      </c>
      <c r="H11" s="8">
        <f t="shared" ref="H11:H53" si="5">1*K11</f>
        <v>-3327</v>
      </c>
      <c r="I11" s="56" t="s">
        <v>113</v>
      </c>
      <c r="J11" s="57" t="s">
        <v>114</v>
      </c>
      <c r="K11" s="56">
        <v>-3327</v>
      </c>
      <c r="L11" s="56" t="s">
        <v>115</v>
      </c>
      <c r="M11" s="57" t="s">
        <v>116</v>
      </c>
      <c r="N11" s="57"/>
      <c r="O11" s="58" t="s">
        <v>117</v>
      </c>
      <c r="P11" s="58" t="s">
        <v>118</v>
      </c>
    </row>
    <row r="12" spans="1:16" ht="12.75" customHeight="1" thickBot="1" x14ac:dyDescent="0.25">
      <c r="A12" s="8" t="str">
        <f t="shared" si="0"/>
        <v> BBS 78 </v>
      </c>
      <c r="B12" s="7" t="str">
        <f t="shared" si="1"/>
        <v>I</v>
      </c>
      <c r="C12" s="8">
        <f t="shared" si="2"/>
        <v>46349.512999999999</v>
      </c>
      <c r="D12" s="6" t="str">
        <f t="shared" si="3"/>
        <v>vis</v>
      </c>
      <c r="E12" s="55">
        <f>VLOOKUP(C12,Active!C$21:E$971,3,FALSE)</f>
        <v>2974.9912184500254</v>
      </c>
      <c r="F12" s="7" t="s">
        <v>69</v>
      </c>
      <c r="G12" s="6" t="str">
        <f t="shared" si="4"/>
        <v>46349.513</v>
      </c>
      <c r="H12" s="8">
        <f t="shared" si="5"/>
        <v>-3312</v>
      </c>
      <c r="I12" s="56" t="s">
        <v>119</v>
      </c>
      <c r="J12" s="57" t="s">
        <v>120</v>
      </c>
      <c r="K12" s="56">
        <v>-3312</v>
      </c>
      <c r="L12" s="56" t="s">
        <v>121</v>
      </c>
      <c r="M12" s="57" t="s">
        <v>116</v>
      </c>
      <c r="N12" s="57"/>
      <c r="O12" s="58" t="s">
        <v>117</v>
      </c>
      <c r="P12" s="58" t="s">
        <v>118</v>
      </c>
    </row>
    <row r="13" spans="1:16" ht="12.75" customHeight="1" thickBot="1" x14ac:dyDescent="0.25">
      <c r="A13" s="8" t="str">
        <f t="shared" si="0"/>
        <v> BBS 81 </v>
      </c>
      <c r="B13" s="7" t="str">
        <f t="shared" si="1"/>
        <v>I</v>
      </c>
      <c r="C13" s="8">
        <f t="shared" si="2"/>
        <v>46702.385000000002</v>
      </c>
      <c r="D13" s="6" t="str">
        <f t="shared" si="3"/>
        <v>vis</v>
      </c>
      <c r="E13" s="55">
        <f>VLOOKUP(C13,Active!C$21:E$971,3,FALSE)</f>
        <v>3164.995459326497</v>
      </c>
      <c r="F13" s="7" t="s">
        <v>69</v>
      </c>
      <c r="G13" s="6" t="str">
        <f t="shared" si="4"/>
        <v>46702.385</v>
      </c>
      <c r="H13" s="8">
        <f t="shared" si="5"/>
        <v>-3122</v>
      </c>
      <c r="I13" s="56" t="s">
        <v>122</v>
      </c>
      <c r="J13" s="57" t="s">
        <v>123</v>
      </c>
      <c r="K13" s="56">
        <v>-3122</v>
      </c>
      <c r="L13" s="56" t="s">
        <v>124</v>
      </c>
      <c r="M13" s="57" t="s">
        <v>116</v>
      </c>
      <c r="N13" s="57"/>
      <c r="O13" s="58" t="s">
        <v>117</v>
      </c>
      <c r="P13" s="58" t="s">
        <v>125</v>
      </c>
    </row>
    <row r="14" spans="1:16" ht="12.75" customHeight="1" thickBot="1" x14ac:dyDescent="0.25">
      <c r="A14" s="8" t="str">
        <f t="shared" si="0"/>
        <v> BBS 85 </v>
      </c>
      <c r="B14" s="7" t="str">
        <f t="shared" si="1"/>
        <v>I</v>
      </c>
      <c r="C14" s="8">
        <f t="shared" si="2"/>
        <v>47038.523000000001</v>
      </c>
      <c r="D14" s="6" t="str">
        <f t="shared" si="3"/>
        <v>vis</v>
      </c>
      <c r="E14" s="55">
        <f>VLOOKUP(C14,Active!C$21:E$971,3,FALSE)</f>
        <v>3345.9892630846148</v>
      </c>
      <c r="F14" s="7" t="s">
        <v>69</v>
      </c>
      <c r="G14" s="6" t="str">
        <f t="shared" si="4"/>
        <v>47038.523</v>
      </c>
      <c r="H14" s="8">
        <f t="shared" si="5"/>
        <v>-2941</v>
      </c>
      <c r="I14" s="56" t="s">
        <v>135</v>
      </c>
      <c r="J14" s="57" t="s">
        <v>136</v>
      </c>
      <c r="K14" s="56">
        <v>-2941</v>
      </c>
      <c r="L14" s="56" t="s">
        <v>137</v>
      </c>
      <c r="M14" s="57" t="s">
        <v>116</v>
      </c>
      <c r="N14" s="57"/>
      <c r="O14" s="58" t="s">
        <v>117</v>
      </c>
      <c r="P14" s="58" t="s">
        <v>138</v>
      </c>
    </row>
    <row r="15" spans="1:16" ht="12.75" customHeight="1" thickBot="1" x14ac:dyDescent="0.25">
      <c r="A15" s="8" t="str">
        <f t="shared" si="0"/>
        <v> BBS 87 </v>
      </c>
      <c r="B15" s="7" t="str">
        <f t="shared" si="1"/>
        <v>I</v>
      </c>
      <c r="C15" s="8">
        <f t="shared" si="2"/>
        <v>47170.379000000001</v>
      </c>
      <c r="D15" s="6" t="str">
        <f t="shared" si="3"/>
        <v>vis</v>
      </c>
      <c r="E15" s="55">
        <f>VLOOKUP(C15,Active!C$21:E$971,3,FALSE)</f>
        <v>3416.9872430462092</v>
      </c>
      <c r="F15" s="7" t="s">
        <v>69</v>
      </c>
      <c r="G15" s="6" t="str">
        <f t="shared" si="4"/>
        <v>47170.379</v>
      </c>
      <c r="H15" s="8">
        <f t="shared" si="5"/>
        <v>-2870</v>
      </c>
      <c r="I15" s="56" t="s">
        <v>139</v>
      </c>
      <c r="J15" s="57" t="s">
        <v>140</v>
      </c>
      <c r="K15" s="56">
        <v>-2870</v>
      </c>
      <c r="L15" s="56" t="s">
        <v>141</v>
      </c>
      <c r="M15" s="57" t="s">
        <v>116</v>
      </c>
      <c r="N15" s="57"/>
      <c r="O15" s="58" t="s">
        <v>117</v>
      </c>
      <c r="P15" s="58" t="s">
        <v>142</v>
      </c>
    </row>
    <row r="16" spans="1:16" ht="12.75" customHeight="1" thickBot="1" x14ac:dyDescent="0.25">
      <c r="A16" s="8" t="str">
        <f t="shared" si="0"/>
        <v> BBS 89 </v>
      </c>
      <c r="B16" s="7" t="str">
        <f t="shared" si="1"/>
        <v>I</v>
      </c>
      <c r="C16" s="8">
        <f t="shared" si="2"/>
        <v>47415.523000000001</v>
      </c>
      <c r="D16" s="6" t="str">
        <f t="shared" si="3"/>
        <v>vis</v>
      </c>
      <c r="E16" s="55">
        <f>VLOOKUP(C16,Active!C$21:E$971,3,FALSE)</f>
        <v>3548.9852469269972</v>
      </c>
      <c r="F16" s="7" t="s">
        <v>69</v>
      </c>
      <c r="G16" s="6" t="str">
        <f t="shared" si="4"/>
        <v>47415.523</v>
      </c>
      <c r="H16" s="8">
        <f t="shared" si="5"/>
        <v>-2738</v>
      </c>
      <c r="I16" s="56" t="s">
        <v>143</v>
      </c>
      <c r="J16" s="57" t="s">
        <v>144</v>
      </c>
      <c r="K16" s="56">
        <v>-2738</v>
      </c>
      <c r="L16" s="56" t="s">
        <v>145</v>
      </c>
      <c r="M16" s="57" t="s">
        <v>116</v>
      </c>
      <c r="N16" s="57"/>
      <c r="O16" s="58" t="s">
        <v>117</v>
      </c>
      <c r="P16" s="58" t="s">
        <v>146</v>
      </c>
    </row>
    <row r="17" spans="1:16" ht="12.75" customHeight="1" thickBot="1" x14ac:dyDescent="0.25">
      <c r="A17" s="8" t="str">
        <f t="shared" si="0"/>
        <v> BBS 90 </v>
      </c>
      <c r="B17" s="7" t="str">
        <f t="shared" si="1"/>
        <v>I</v>
      </c>
      <c r="C17" s="8">
        <f t="shared" si="2"/>
        <v>47469.381999999998</v>
      </c>
      <c r="D17" s="6" t="str">
        <f t="shared" si="3"/>
        <v>vis</v>
      </c>
      <c r="E17" s="55">
        <f>VLOOKUP(C17,Active!C$21:E$971,3,FALSE)</f>
        <v>3577.985673170409</v>
      </c>
      <c r="F17" s="7" t="s">
        <v>69</v>
      </c>
      <c r="G17" s="6" t="str">
        <f t="shared" si="4"/>
        <v>47469.382</v>
      </c>
      <c r="H17" s="8">
        <f t="shared" si="5"/>
        <v>-2709</v>
      </c>
      <c r="I17" s="56" t="s">
        <v>152</v>
      </c>
      <c r="J17" s="57" t="s">
        <v>153</v>
      </c>
      <c r="K17" s="56">
        <v>-2709</v>
      </c>
      <c r="L17" s="56" t="s">
        <v>154</v>
      </c>
      <c r="M17" s="57" t="s">
        <v>116</v>
      </c>
      <c r="N17" s="57"/>
      <c r="O17" s="58" t="s">
        <v>117</v>
      </c>
      <c r="P17" s="58" t="s">
        <v>155</v>
      </c>
    </row>
    <row r="18" spans="1:16" ht="12.75" customHeight="1" thickBot="1" x14ac:dyDescent="0.25">
      <c r="A18" s="8" t="str">
        <f t="shared" si="0"/>
        <v> BBS 93 </v>
      </c>
      <c r="B18" s="7" t="str">
        <f t="shared" si="1"/>
        <v>I</v>
      </c>
      <c r="C18" s="8">
        <f t="shared" si="2"/>
        <v>47859.392</v>
      </c>
      <c r="D18" s="6" t="str">
        <f t="shared" si="3"/>
        <v>vis</v>
      </c>
      <c r="E18" s="55">
        <f>VLOOKUP(C18,Active!C$21:E$971,3,FALSE)</f>
        <v>3787.9869030334539</v>
      </c>
      <c r="F18" s="7" t="s">
        <v>69</v>
      </c>
      <c r="G18" s="6" t="str">
        <f t="shared" si="4"/>
        <v>47859.392</v>
      </c>
      <c r="H18" s="8">
        <f t="shared" si="5"/>
        <v>-2499</v>
      </c>
      <c r="I18" s="56" t="s">
        <v>166</v>
      </c>
      <c r="J18" s="57" t="s">
        <v>167</v>
      </c>
      <c r="K18" s="56">
        <v>-2499</v>
      </c>
      <c r="L18" s="56" t="s">
        <v>154</v>
      </c>
      <c r="M18" s="57" t="s">
        <v>116</v>
      </c>
      <c r="N18" s="57"/>
      <c r="O18" s="58" t="s">
        <v>117</v>
      </c>
      <c r="P18" s="58" t="s">
        <v>168</v>
      </c>
    </row>
    <row r="19" spans="1:16" ht="12.75" customHeight="1" thickBot="1" x14ac:dyDescent="0.25">
      <c r="A19" s="8" t="str">
        <f t="shared" si="0"/>
        <v> BBS 109 </v>
      </c>
      <c r="B19" s="7" t="str">
        <f t="shared" si="1"/>
        <v>I</v>
      </c>
      <c r="C19" s="8">
        <f t="shared" si="2"/>
        <v>49640.432000000001</v>
      </c>
      <c r="D19" s="6" t="str">
        <f t="shared" si="3"/>
        <v>vis</v>
      </c>
      <c r="E19" s="55">
        <f>VLOOKUP(C19,Active!C$21:E$971,3,FALSE)</f>
        <v>4746.9894681863361</v>
      </c>
      <c r="F19" s="7" t="s">
        <v>69</v>
      </c>
      <c r="G19" s="6" t="str">
        <f t="shared" si="4"/>
        <v>49640.432</v>
      </c>
      <c r="H19" s="8">
        <f t="shared" si="5"/>
        <v>-1540</v>
      </c>
      <c r="I19" s="56" t="s">
        <v>169</v>
      </c>
      <c r="J19" s="57" t="s">
        <v>170</v>
      </c>
      <c r="K19" s="56">
        <v>-1540</v>
      </c>
      <c r="L19" s="56" t="s">
        <v>149</v>
      </c>
      <c r="M19" s="57" t="s">
        <v>171</v>
      </c>
      <c r="N19" s="57" t="s">
        <v>172</v>
      </c>
      <c r="O19" s="58" t="s">
        <v>173</v>
      </c>
      <c r="P19" s="58" t="s">
        <v>174</v>
      </c>
    </row>
    <row r="20" spans="1:16" ht="12.75" customHeight="1" thickBot="1" x14ac:dyDescent="0.25">
      <c r="A20" s="8" t="str">
        <f t="shared" si="0"/>
        <v>IBVS 4887 </v>
      </c>
      <c r="B20" s="7" t="str">
        <f t="shared" si="1"/>
        <v>I</v>
      </c>
      <c r="C20" s="8">
        <f t="shared" si="2"/>
        <v>50773.316599999998</v>
      </c>
      <c r="D20" s="6" t="str">
        <f t="shared" si="3"/>
        <v>vis</v>
      </c>
      <c r="E20" s="55">
        <f>VLOOKUP(C20,Active!C$21:E$971,3,FALSE)</f>
        <v>5356.9921842523399</v>
      </c>
      <c r="F20" s="7" t="s">
        <v>69</v>
      </c>
      <c r="G20" s="6" t="str">
        <f t="shared" si="4"/>
        <v>50773.3166</v>
      </c>
      <c r="H20" s="8">
        <f t="shared" si="5"/>
        <v>-930</v>
      </c>
      <c r="I20" s="56" t="s">
        <v>179</v>
      </c>
      <c r="J20" s="57" t="s">
        <v>180</v>
      </c>
      <c r="K20" s="56">
        <v>-930</v>
      </c>
      <c r="L20" s="56" t="s">
        <v>181</v>
      </c>
      <c r="M20" s="57" t="s">
        <v>171</v>
      </c>
      <c r="N20" s="57" t="s">
        <v>172</v>
      </c>
      <c r="O20" s="58" t="s">
        <v>182</v>
      </c>
      <c r="P20" s="59" t="s">
        <v>183</v>
      </c>
    </row>
    <row r="21" spans="1:16" ht="12.75" customHeight="1" thickBot="1" x14ac:dyDescent="0.25">
      <c r="A21" s="8" t="str">
        <f t="shared" si="0"/>
        <v> BBS 130 </v>
      </c>
      <c r="B21" s="7" t="str">
        <f t="shared" si="1"/>
        <v>I</v>
      </c>
      <c r="C21" s="8">
        <f t="shared" si="2"/>
        <v>52903.516000000003</v>
      </c>
      <c r="D21" s="6" t="str">
        <f t="shared" si="3"/>
        <v>vis</v>
      </c>
      <c r="E21" s="55">
        <f>VLOOKUP(C21,Active!C$21:E$971,3,FALSE)</f>
        <v>6503.9999375240996</v>
      </c>
      <c r="F21" s="7" t="s">
        <v>69</v>
      </c>
      <c r="G21" s="6" t="str">
        <f t="shared" si="4"/>
        <v>52903.516</v>
      </c>
      <c r="H21" s="8">
        <f t="shared" si="5"/>
        <v>217</v>
      </c>
      <c r="I21" s="56" t="s">
        <v>187</v>
      </c>
      <c r="J21" s="57" t="s">
        <v>188</v>
      </c>
      <c r="K21" s="56">
        <v>217</v>
      </c>
      <c r="L21" s="56" t="s">
        <v>189</v>
      </c>
      <c r="M21" s="57" t="s">
        <v>171</v>
      </c>
      <c r="N21" s="57" t="s">
        <v>172</v>
      </c>
      <c r="O21" s="58" t="s">
        <v>173</v>
      </c>
      <c r="P21" s="58" t="s">
        <v>190</v>
      </c>
    </row>
    <row r="22" spans="1:16" ht="12.75" customHeight="1" thickBot="1" x14ac:dyDescent="0.25">
      <c r="A22" s="8" t="str">
        <f t="shared" si="0"/>
        <v>BAVM 172 </v>
      </c>
      <c r="B22" s="7" t="str">
        <f t="shared" si="1"/>
        <v>I</v>
      </c>
      <c r="C22" s="8">
        <f t="shared" si="2"/>
        <v>52931.372600000002</v>
      </c>
      <c r="D22" s="6" t="str">
        <f t="shared" si="3"/>
        <v>vis</v>
      </c>
      <c r="E22" s="55">
        <f>VLOOKUP(C22,Active!C$21:E$971,3,FALSE)</f>
        <v>6518.9993484617744</v>
      </c>
      <c r="F22" s="7" t="s">
        <v>69</v>
      </c>
      <c r="G22" s="6" t="str">
        <f t="shared" si="4"/>
        <v>52931.3726</v>
      </c>
      <c r="H22" s="8">
        <f t="shared" si="5"/>
        <v>232</v>
      </c>
      <c r="I22" s="56" t="s">
        <v>191</v>
      </c>
      <c r="J22" s="57" t="s">
        <v>192</v>
      </c>
      <c r="K22" s="56">
        <v>232</v>
      </c>
      <c r="L22" s="56" t="s">
        <v>193</v>
      </c>
      <c r="M22" s="57" t="s">
        <v>171</v>
      </c>
      <c r="N22" s="57" t="s">
        <v>194</v>
      </c>
      <c r="O22" s="58" t="s">
        <v>195</v>
      </c>
      <c r="P22" s="59" t="s">
        <v>196</v>
      </c>
    </row>
    <row r="23" spans="1:16" ht="12.75" customHeight="1" thickBot="1" x14ac:dyDescent="0.25">
      <c r="A23" s="8" t="str">
        <f t="shared" si="0"/>
        <v>OEJV 0003 </v>
      </c>
      <c r="B23" s="7" t="str">
        <f t="shared" si="1"/>
        <v>I</v>
      </c>
      <c r="C23" s="8">
        <f t="shared" si="2"/>
        <v>53592.531000000003</v>
      </c>
      <c r="D23" s="6" t="str">
        <f t="shared" si="3"/>
        <v>vis</v>
      </c>
      <c r="E23" s="55">
        <f>VLOOKUP(C23,Active!C$21:E$971,3,FALSE)</f>
        <v>6875.0006744131151</v>
      </c>
      <c r="F23" s="7" t="s">
        <v>69</v>
      </c>
      <c r="G23" s="6" t="str">
        <f t="shared" si="4"/>
        <v>53592.531</v>
      </c>
      <c r="H23" s="8">
        <f t="shared" si="5"/>
        <v>588</v>
      </c>
      <c r="I23" s="56" t="s">
        <v>202</v>
      </c>
      <c r="J23" s="57" t="s">
        <v>203</v>
      </c>
      <c r="K23" s="56">
        <v>588</v>
      </c>
      <c r="L23" s="56" t="s">
        <v>204</v>
      </c>
      <c r="M23" s="57" t="s">
        <v>116</v>
      </c>
      <c r="N23" s="57"/>
      <c r="O23" s="58" t="s">
        <v>117</v>
      </c>
      <c r="P23" s="59" t="s">
        <v>205</v>
      </c>
    </row>
    <row r="24" spans="1:16" ht="12.75" customHeight="1" thickBot="1" x14ac:dyDescent="0.25">
      <c r="A24" s="8" t="str">
        <f t="shared" si="0"/>
        <v>OEJV 0074 </v>
      </c>
      <c r="B24" s="7" t="str">
        <f t="shared" si="1"/>
        <v>I</v>
      </c>
      <c r="C24" s="8">
        <f t="shared" si="2"/>
        <v>54023.400529999999</v>
      </c>
      <c r="D24" s="6" t="str">
        <f t="shared" si="3"/>
        <v>vis</v>
      </c>
      <c r="E24" s="55">
        <f>VLOOKUP(C24,Active!C$21:E$971,3,FALSE)</f>
        <v>7107.0027543867336</v>
      </c>
      <c r="F24" s="7" t="s">
        <v>69</v>
      </c>
      <c r="G24" s="6" t="str">
        <f t="shared" si="4"/>
        <v>54023.40053</v>
      </c>
      <c r="H24" s="8">
        <f t="shared" si="5"/>
        <v>820</v>
      </c>
      <c r="I24" s="56" t="s">
        <v>216</v>
      </c>
      <c r="J24" s="57" t="s">
        <v>217</v>
      </c>
      <c r="K24" s="56">
        <v>820</v>
      </c>
      <c r="L24" s="56" t="s">
        <v>218</v>
      </c>
      <c r="M24" s="57" t="s">
        <v>209</v>
      </c>
      <c r="N24" s="57" t="s">
        <v>210</v>
      </c>
      <c r="O24" s="58" t="s">
        <v>219</v>
      </c>
      <c r="P24" s="59" t="s">
        <v>220</v>
      </c>
    </row>
    <row r="25" spans="1:16" ht="12.75" customHeight="1" thickBot="1" x14ac:dyDescent="0.25">
      <c r="A25" s="8" t="str">
        <f t="shared" si="0"/>
        <v>IBVS 5760 </v>
      </c>
      <c r="B25" s="7" t="str">
        <f t="shared" si="1"/>
        <v>I</v>
      </c>
      <c r="C25" s="8">
        <f t="shared" si="2"/>
        <v>54097.688099999999</v>
      </c>
      <c r="D25" s="6" t="str">
        <f t="shared" si="3"/>
        <v>vis</v>
      </c>
      <c r="E25" s="55">
        <f>VLOOKUP(C25,Active!C$21:E$971,3,FALSE)</f>
        <v>7147.0029622366274</v>
      </c>
      <c r="F25" s="7" t="s">
        <v>69</v>
      </c>
      <c r="G25" s="6" t="str">
        <f t="shared" si="4"/>
        <v>54097.6881</v>
      </c>
      <c r="H25" s="8">
        <f t="shared" si="5"/>
        <v>860</v>
      </c>
      <c r="I25" s="56" t="s">
        <v>221</v>
      </c>
      <c r="J25" s="57" t="s">
        <v>222</v>
      </c>
      <c r="K25" s="56">
        <v>860</v>
      </c>
      <c r="L25" s="56" t="s">
        <v>223</v>
      </c>
      <c r="M25" s="57" t="s">
        <v>209</v>
      </c>
      <c r="N25" s="57" t="s">
        <v>210</v>
      </c>
      <c r="O25" s="58" t="s">
        <v>224</v>
      </c>
      <c r="P25" s="59" t="s">
        <v>225</v>
      </c>
    </row>
    <row r="26" spans="1:16" ht="12.75" customHeight="1" thickBot="1" x14ac:dyDescent="0.25">
      <c r="A26" s="8" t="str">
        <f t="shared" si="0"/>
        <v>IBVS 5960 </v>
      </c>
      <c r="B26" s="7" t="str">
        <f t="shared" si="1"/>
        <v>I</v>
      </c>
      <c r="C26" s="8">
        <f t="shared" si="2"/>
        <v>55527.724699999999</v>
      </c>
      <c r="D26" s="6" t="str">
        <f t="shared" si="3"/>
        <v>vis</v>
      </c>
      <c r="E26" s="55" t="e">
        <f>VLOOKUP(C26,Active!C$21:E$971,3,FALSE)</f>
        <v>#N/A</v>
      </c>
      <c r="F26" s="7" t="s">
        <v>69</v>
      </c>
      <c r="G26" s="6" t="str">
        <f t="shared" si="4"/>
        <v>55527.7247</v>
      </c>
      <c r="H26" s="8">
        <f t="shared" si="5"/>
        <v>1630</v>
      </c>
      <c r="I26" s="56" t="s">
        <v>232</v>
      </c>
      <c r="J26" s="57" t="s">
        <v>233</v>
      </c>
      <c r="K26" s="56" t="s">
        <v>234</v>
      </c>
      <c r="L26" s="56" t="s">
        <v>235</v>
      </c>
      <c r="M26" s="57" t="s">
        <v>209</v>
      </c>
      <c r="N26" s="57" t="s">
        <v>69</v>
      </c>
      <c r="O26" s="58" t="s">
        <v>236</v>
      </c>
      <c r="P26" s="59" t="s">
        <v>237</v>
      </c>
    </row>
    <row r="27" spans="1:16" ht="12.75" customHeight="1" thickBot="1" x14ac:dyDescent="0.25">
      <c r="A27" s="8" t="str">
        <f t="shared" si="0"/>
        <v>IBVS 6042 </v>
      </c>
      <c r="B27" s="7" t="str">
        <f t="shared" si="1"/>
        <v>I</v>
      </c>
      <c r="C27" s="8">
        <f t="shared" si="2"/>
        <v>56255.739300000001</v>
      </c>
      <c r="D27" s="6" t="str">
        <f t="shared" si="3"/>
        <v>vis</v>
      </c>
      <c r="E27" s="55">
        <f>VLOOKUP(C27,Active!C$21:E$971,3,FALSE)</f>
        <v>8309.0075418818105</v>
      </c>
      <c r="F27" s="7" t="s">
        <v>69</v>
      </c>
      <c r="G27" s="6" t="str">
        <f t="shared" si="4"/>
        <v>56255.7393</v>
      </c>
      <c r="H27" s="8">
        <f t="shared" si="5"/>
        <v>2022</v>
      </c>
      <c r="I27" s="56" t="s">
        <v>238</v>
      </c>
      <c r="J27" s="57" t="s">
        <v>239</v>
      </c>
      <c r="K27" s="56" t="s">
        <v>240</v>
      </c>
      <c r="L27" s="56" t="s">
        <v>241</v>
      </c>
      <c r="M27" s="57" t="s">
        <v>209</v>
      </c>
      <c r="N27" s="57" t="s">
        <v>69</v>
      </c>
      <c r="O27" s="58" t="s">
        <v>236</v>
      </c>
      <c r="P27" s="59" t="s">
        <v>242</v>
      </c>
    </row>
    <row r="28" spans="1:16" ht="12.75" customHeight="1" thickBot="1" x14ac:dyDescent="0.25">
      <c r="A28" s="8" t="str">
        <f t="shared" si="0"/>
        <v>BAVM 234 </v>
      </c>
      <c r="B28" s="7" t="str">
        <f t="shared" si="1"/>
        <v>I</v>
      </c>
      <c r="C28" s="8">
        <f t="shared" si="2"/>
        <v>56612.315900000001</v>
      </c>
      <c r="D28" s="6" t="str">
        <f t="shared" si="3"/>
        <v>vis</v>
      </c>
      <c r="E28" s="55">
        <f>VLOOKUP(C28,Active!C$21:E$971,3,FALSE)</f>
        <v>8501.0065279087903</v>
      </c>
      <c r="F28" s="7" t="s">
        <v>69</v>
      </c>
      <c r="G28" s="6" t="str">
        <f t="shared" si="4"/>
        <v>56612.3159</v>
      </c>
      <c r="H28" s="8">
        <f t="shared" si="5"/>
        <v>2214</v>
      </c>
      <c r="I28" s="56" t="s">
        <v>243</v>
      </c>
      <c r="J28" s="57" t="s">
        <v>244</v>
      </c>
      <c r="K28" s="56" t="s">
        <v>245</v>
      </c>
      <c r="L28" s="56" t="s">
        <v>246</v>
      </c>
      <c r="M28" s="57" t="s">
        <v>209</v>
      </c>
      <c r="N28" s="57" t="s">
        <v>194</v>
      </c>
      <c r="O28" s="58" t="s">
        <v>247</v>
      </c>
      <c r="P28" s="59" t="s">
        <v>248</v>
      </c>
    </row>
    <row r="29" spans="1:16" ht="12.75" customHeight="1" thickBot="1" x14ac:dyDescent="0.25">
      <c r="A29" s="8" t="str">
        <f t="shared" si="0"/>
        <v> MVS 7.7 </v>
      </c>
      <c r="B29" s="7" t="str">
        <f t="shared" si="1"/>
        <v>I</v>
      </c>
      <c r="C29" s="8">
        <f t="shared" si="2"/>
        <v>40824.402999999998</v>
      </c>
      <c r="D29" s="6" t="str">
        <f t="shared" si="3"/>
        <v>vis</v>
      </c>
      <c r="E29" s="55">
        <f>VLOOKUP(C29,Active!C$21:E$971,3,FALSE)</f>
        <v>-9.153665053806501E-3</v>
      </c>
      <c r="F29" s="7" t="s">
        <v>69</v>
      </c>
      <c r="G29" s="6" t="str">
        <f t="shared" si="4"/>
        <v>40824.403</v>
      </c>
      <c r="H29" s="8">
        <f t="shared" si="5"/>
        <v>-6287</v>
      </c>
      <c r="I29" s="56" t="s">
        <v>71</v>
      </c>
      <c r="J29" s="57" t="s">
        <v>72</v>
      </c>
      <c r="K29" s="56">
        <v>-6287</v>
      </c>
      <c r="L29" s="56" t="s">
        <v>73</v>
      </c>
      <c r="M29" s="57" t="s">
        <v>74</v>
      </c>
      <c r="N29" s="57"/>
      <c r="O29" s="58" t="s">
        <v>75</v>
      </c>
      <c r="P29" s="58" t="s">
        <v>76</v>
      </c>
    </row>
    <row r="30" spans="1:16" ht="12.75" customHeight="1" thickBot="1" x14ac:dyDescent="0.25">
      <c r="A30" s="8" t="str">
        <f t="shared" si="0"/>
        <v> MVS 7.7 </v>
      </c>
      <c r="B30" s="7" t="str">
        <f t="shared" si="1"/>
        <v>I</v>
      </c>
      <c r="C30" s="8">
        <f t="shared" si="2"/>
        <v>40837.42</v>
      </c>
      <c r="D30" s="6" t="str">
        <f t="shared" si="3"/>
        <v>vis</v>
      </c>
      <c r="E30" s="55">
        <f>VLOOKUP(C30,Active!C$21:E$971,3,FALSE)</f>
        <v>6.9998615118062855</v>
      </c>
      <c r="F30" s="7" t="s">
        <v>69</v>
      </c>
      <c r="G30" s="6" t="str">
        <f t="shared" si="4"/>
        <v>40837.420</v>
      </c>
      <c r="H30" s="8">
        <f t="shared" si="5"/>
        <v>-6280</v>
      </c>
      <c r="I30" s="56" t="s">
        <v>77</v>
      </c>
      <c r="J30" s="57" t="s">
        <v>78</v>
      </c>
      <c r="K30" s="56">
        <v>-6280</v>
      </c>
      <c r="L30" s="56" t="s">
        <v>79</v>
      </c>
      <c r="M30" s="57" t="s">
        <v>74</v>
      </c>
      <c r="N30" s="57"/>
      <c r="O30" s="58" t="s">
        <v>75</v>
      </c>
      <c r="P30" s="58" t="s">
        <v>76</v>
      </c>
    </row>
    <row r="31" spans="1:16" ht="12.75" customHeight="1" thickBot="1" x14ac:dyDescent="0.25">
      <c r="A31" s="8" t="str">
        <f t="shared" si="0"/>
        <v> MVS 7.7 </v>
      </c>
      <c r="B31" s="7" t="str">
        <f t="shared" si="1"/>
        <v>I</v>
      </c>
      <c r="C31" s="8">
        <f t="shared" si="2"/>
        <v>40915.415000000001</v>
      </c>
      <c r="D31" s="6" t="str">
        <f t="shared" si="3"/>
        <v>vis</v>
      </c>
      <c r="E31" s="55">
        <f>VLOOKUP(C31,Active!C$21:E$971,3,FALSE)</f>
        <v>48.996338328217789</v>
      </c>
      <c r="F31" s="7" t="s">
        <v>69</v>
      </c>
      <c r="G31" s="6" t="str">
        <f t="shared" si="4"/>
        <v>40915.415</v>
      </c>
      <c r="H31" s="8">
        <f t="shared" si="5"/>
        <v>-6238</v>
      </c>
      <c r="I31" s="56" t="s">
        <v>80</v>
      </c>
      <c r="J31" s="57" t="s">
        <v>81</v>
      </c>
      <c r="K31" s="56">
        <v>-6238</v>
      </c>
      <c r="L31" s="56" t="s">
        <v>82</v>
      </c>
      <c r="M31" s="57" t="s">
        <v>74</v>
      </c>
      <c r="N31" s="57"/>
      <c r="O31" s="58" t="s">
        <v>75</v>
      </c>
      <c r="P31" s="58" t="s">
        <v>76</v>
      </c>
    </row>
    <row r="32" spans="1:16" ht="12.75" customHeight="1" thickBot="1" x14ac:dyDescent="0.25">
      <c r="A32" s="8" t="str">
        <f t="shared" si="0"/>
        <v> MVS 7.7 </v>
      </c>
      <c r="B32" s="7" t="str">
        <f t="shared" si="1"/>
        <v>I</v>
      </c>
      <c r="C32" s="8">
        <f t="shared" si="2"/>
        <v>41214.410000000003</v>
      </c>
      <c r="D32" s="6" t="str">
        <f t="shared" si="3"/>
        <v>vis</v>
      </c>
      <c r="E32" s="55">
        <f>VLOOKUP(C32,Active!C$21:E$971,3,FALSE)</f>
        <v>209.99046084533614</v>
      </c>
      <c r="F32" s="7" t="s">
        <v>69</v>
      </c>
      <c r="G32" s="6" t="str">
        <f t="shared" si="4"/>
        <v>41214.410</v>
      </c>
      <c r="H32" s="8">
        <f t="shared" si="5"/>
        <v>-6077</v>
      </c>
      <c r="I32" s="56" t="s">
        <v>83</v>
      </c>
      <c r="J32" s="57" t="s">
        <v>84</v>
      </c>
      <c r="K32" s="56">
        <v>-6077</v>
      </c>
      <c r="L32" s="56" t="s">
        <v>85</v>
      </c>
      <c r="M32" s="57" t="s">
        <v>74</v>
      </c>
      <c r="N32" s="57"/>
      <c r="O32" s="58" t="s">
        <v>75</v>
      </c>
      <c r="P32" s="58" t="s">
        <v>76</v>
      </c>
    </row>
    <row r="33" spans="1:16" ht="12.75" customHeight="1" thickBot="1" x14ac:dyDescent="0.25">
      <c r="A33" s="8" t="str">
        <f t="shared" si="0"/>
        <v> MVS 7.7 </v>
      </c>
      <c r="B33" s="7" t="str">
        <f t="shared" si="1"/>
        <v>I</v>
      </c>
      <c r="C33" s="8">
        <f t="shared" si="2"/>
        <v>41216.300000000003</v>
      </c>
      <c r="D33" s="6" t="str">
        <f t="shared" si="3"/>
        <v>vis</v>
      </c>
      <c r="E33" s="55">
        <f>VLOOKUP(C33,Active!C$21:E$971,3,FALSE)</f>
        <v>211.00813301897537</v>
      </c>
      <c r="F33" s="7" t="s">
        <v>69</v>
      </c>
      <c r="G33" s="6" t="str">
        <f t="shared" si="4"/>
        <v>41216.300</v>
      </c>
      <c r="H33" s="8">
        <f t="shared" si="5"/>
        <v>-6076</v>
      </c>
      <c r="I33" s="56" t="s">
        <v>86</v>
      </c>
      <c r="J33" s="57" t="s">
        <v>87</v>
      </c>
      <c r="K33" s="56">
        <v>-6076</v>
      </c>
      <c r="L33" s="56" t="s">
        <v>88</v>
      </c>
      <c r="M33" s="57" t="s">
        <v>74</v>
      </c>
      <c r="N33" s="57"/>
      <c r="O33" s="58" t="s">
        <v>75</v>
      </c>
      <c r="P33" s="58" t="s">
        <v>76</v>
      </c>
    </row>
    <row r="34" spans="1:16" ht="12.75" customHeight="1" thickBot="1" x14ac:dyDescent="0.25">
      <c r="A34" s="8" t="str">
        <f t="shared" si="0"/>
        <v> MVS 7.7 </v>
      </c>
      <c r="B34" s="7" t="str">
        <f t="shared" si="1"/>
        <v>I</v>
      </c>
      <c r="C34" s="8">
        <f t="shared" si="2"/>
        <v>41225.56</v>
      </c>
      <c r="D34" s="6" t="str">
        <f t="shared" si="3"/>
        <v>vis</v>
      </c>
      <c r="E34" s="55">
        <f>VLOOKUP(C34,Active!C$21:E$971,3,FALSE)</f>
        <v>215.99418821892073</v>
      </c>
      <c r="F34" s="7" t="s">
        <v>69</v>
      </c>
      <c r="G34" s="6" t="str">
        <f t="shared" si="4"/>
        <v>41225.560</v>
      </c>
      <c r="H34" s="8">
        <f t="shared" si="5"/>
        <v>-6071</v>
      </c>
      <c r="I34" s="56" t="s">
        <v>89</v>
      </c>
      <c r="J34" s="57" t="s">
        <v>90</v>
      </c>
      <c r="K34" s="56">
        <v>-6071</v>
      </c>
      <c r="L34" s="56" t="s">
        <v>91</v>
      </c>
      <c r="M34" s="57" t="s">
        <v>74</v>
      </c>
      <c r="N34" s="57"/>
      <c r="O34" s="58" t="s">
        <v>75</v>
      </c>
      <c r="P34" s="58" t="s">
        <v>76</v>
      </c>
    </row>
    <row r="35" spans="1:16" ht="12.75" customHeight="1" thickBot="1" x14ac:dyDescent="0.25">
      <c r="A35" s="8" t="str">
        <f t="shared" si="0"/>
        <v> MVS 7.7 </v>
      </c>
      <c r="B35" s="7" t="str">
        <f t="shared" si="1"/>
        <v>I</v>
      </c>
      <c r="C35" s="8">
        <f t="shared" si="2"/>
        <v>41240.42</v>
      </c>
      <c r="D35" s="6" t="str">
        <f t="shared" si="3"/>
        <v>vis</v>
      </c>
      <c r="E35" s="55">
        <f>VLOOKUP(C35,Active!C$21:E$971,3,FALSE)</f>
        <v>223.99556837780113</v>
      </c>
      <c r="F35" s="7" t="s">
        <v>69</v>
      </c>
      <c r="G35" s="6" t="str">
        <f t="shared" si="4"/>
        <v>41240.420</v>
      </c>
      <c r="H35" s="8">
        <f t="shared" si="5"/>
        <v>-6063</v>
      </c>
      <c r="I35" s="56" t="s">
        <v>92</v>
      </c>
      <c r="J35" s="57" t="s">
        <v>93</v>
      </c>
      <c r="K35" s="56">
        <v>-6063</v>
      </c>
      <c r="L35" s="56" t="s">
        <v>94</v>
      </c>
      <c r="M35" s="57" t="s">
        <v>74</v>
      </c>
      <c r="N35" s="57"/>
      <c r="O35" s="58" t="s">
        <v>75</v>
      </c>
      <c r="P35" s="58" t="s">
        <v>76</v>
      </c>
    </row>
    <row r="36" spans="1:16" ht="12.75" customHeight="1" thickBot="1" x14ac:dyDescent="0.25">
      <c r="A36" s="8" t="str">
        <f t="shared" si="0"/>
        <v> MVS 7.7 </v>
      </c>
      <c r="B36" s="7" t="str">
        <f t="shared" si="1"/>
        <v>I</v>
      </c>
      <c r="C36" s="8">
        <f t="shared" si="2"/>
        <v>41539.432999999997</v>
      </c>
      <c r="D36" s="6" t="str">
        <f t="shared" si="3"/>
        <v>vis</v>
      </c>
      <c r="E36" s="55">
        <f>VLOOKUP(C36,Active!C$21:E$971,3,FALSE)</f>
        <v>384.999383010857</v>
      </c>
      <c r="F36" s="7" t="s">
        <v>69</v>
      </c>
      <c r="G36" s="6" t="str">
        <f t="shared" si="4"/>
        <v>41539.433</v>
      </c>
      <c r="H36" s="8">
        <f t="shared" si="5"/>
        <v>-5902</v>
      </c>
      <c r="I36" s="56" t="s">
        <v>95</v>
      </c>
      <c r="J36" s="57" t="s">
        <v>96</v>
      </c>
      <c r="K36" s="56">
        <v>-5902</v>
      </c>
      <c r="L36" s="56" t="s">
        <v>97</v>
      </c>
      <c r="M36" s="57" t="s">
        <v>74</v>
      </c>
      <c r="N36" s="57"/>
      <c r="O36" s="58" t="s">
        <v>75</v>
      </c>
      <c r="P36" s="58" t="s">
        <v>76</v>
      </c>
    </row>
    <row r="37" spans="1:16" ht="12.75" customHeight="1" thickBot="1" x14ac:dyDescent="0.25">
      <c r="A37" s="8" t="str">
        <f t="shared" si="0"/>
        <v> MVS 7.7 </v>
      </c>
      <c r="B37" s="7" t="str">
        <f t="shared" si="1"/>
        <v>I</v>
      </c>
      <c r="C37" s="8">
        <f t="shared" si="2"/>
        <v>41593.300000000003</v>
      </c>
      <c r="D37" s="6" t="str">
        <f t="shared" si="3"/>
        <v>vis</v>
      </c>
      <c r="E37" s="55">
        <f>VLOOKUP(C37,Active!C$21:E$971,3,FALSE)</f>
        <v>414.00411686135766</v>
      </c>
      <c r="F37" s="7" t="s">
        <v>69</v>
      </c>
      <c r="G37" s="6" t="str">
        <f t="shared" si="4"/>
        <v>41593.300</v>
      </c>
      <c r="H37" s="8">
        <f t="shared" si="5"/>
        <v>-5873</v>
      </c>
      <c r="I37" s="56" t="s">
        <v>98</v>
      </c>
      <c r="J37" s="57" t="s">
        <v>99</v>
      </c>
      <c r="K37" s="56">
        <v>-5873</v>
      </c>
      <c r="L37" s="56" t="s">
        <v>100</v>
      </c>
      <c r="M37" s="57" t="s">
        <v>74</v>
      </c>
      <c r="N37" s="57"/>
      <c r="O37" s="58" t="s">
        <v>75</v>
      </c>
      <c r="P37" s="58" t="s">
        <v>76</v>
      </c>
    </row>
    <row r="38" spans="1:16" ht="12.75" customHeight="1" thickBot="1" x14ac:dyDescent="0.25">
      <c r="A38" s="8" t="str">
        <f t="shared" si="0"/>
        <v> MVS 7.7 </v>
      </c>
      <c r="B38" s="7" t="str">
        <f t="shared" si="1"/>
        <v>I</v>
      </c>
      <c r="C38" s="8">
        <f t="shared" si="2"/>
        <v>41604.42</v>
      </c>
      <c r="D38" s="6" t="str">
        <f t="shared" si="3"/>
        <v>vis</v>
      </c>
      <c r="E38" s="55">
        <f>VLOOKUP(C38,Active!C$21:E$971,3,FALSE)</f>
        <v>419.99169070837712</v>
      </c>
      <c r="F38" s="7" t="s">
        <v>69</v>
      </c>
      <c r="G38" s="6" t="str">
        <f t="shared" si="4"/>
        <v>41604.420</v>
      </c>
      <c r="H38" s="8">
        <f t="shared" si="5"/>
        <v>-5867</v>
      </c>
      <c r="I38" s="56" t="s">
        <v>101</v>
      </c>
      <c r="J38" s="57" t="s">
        <v>102</v>
      </c>
      <c r="K38" s="56">
        <v>-5867</v>
      </c>
      <c r="L38" s="56" t="s">
        <v>103</v>
      </c>
      <c r="M38" s="57" t="s">
        <v>74</v>
      </c>
      <c r="N38" s="57"/>
      <c r="O38" s="58" t="s">
        <v>75</v>
      </c>
      <c r="P38" s="58" t="s">
        <v>76</v>
      </c>
    </row>
    <row r="39" spans="1:16" ht="12.75" customHeight="1" thickBot="1" x14ac:dyDescent="0.25">
      <c r="A39" s="8" t="str">
        <f t="shared" si="0"/>
        <v> MVS 7.7 </v>
      </c>
      <c r="B39" s="7" t="str">
        <f t="shared" si="1"/>
        <v>I</v>
      </c>
      <c r="C39" s="8">
        <f t="shared" si="2"/>
        <v>41684.26</v>
      </c>
      <c r="D39" s="6" t="str">
        <f t="shared" si="3"/>
        <v>vis</v>
      </c>
      <c r="E39" s="55">
        <f>VLOOKUP(C39,Active!C$21:E$971,3,FALSE)</f>
        <v>462.98160940858025</v>
      </c>
      <c r="F39" s="7" t="s">
        <v>69</v>
      </c>
      <c r="G39" s="6" t="str">
        <f t="shared" si="4"/>
        <v>41684.260</v>
      </c>
      <c r="H39" s="8">
        <f t="shared" si="5"/>
        <v>-5824</v>
      </c>
      <c r="I39" s="56" t="s">
        <v>104</v>
      </c>
      <c r="J39" s="57" t="s">
        <v>105</v>
      </c>
      <c r="K39" s="56">
        <v>-5824</v>
      </c>
      <c r="L39" s="56" t="s">
        <v>106</v>
      </c>
      <c r="M39" s="57" t="s">
        <v>74</v>
      </c>
      <c r="N39" s="57"/>
      <c r="O39" s="58" t="s">
        <v>75</v>
      </c>
      <c r="P39" s="58" t="s">
        <v>76</v>
      </c>
    </row>
    <row r="40" spans="1:16" ht="12.75" customHeight="1" thickBot="1" x14ac:dyDescent="0.25">
      <c r="A40" s="8" t="str">
        <f t="shared" si="0"/>
        <v> MVS 7.7 </v>
      </c>
      <c r="B40" s="7" t="str">
        <f t="shared" si="1"/>
        <v>I</v>
      </c>
      <c r="C40" s="8">
        <f t="shared" si="2"/>
        <v>41929.445</v>
      </c>
      <c r="D40" s="6" t="str">
        <f t="shared" si="3"/>
        <v>vis</v>
      </c>
      <c r="E40" s="55">
        <f>VLOOKUP(C40,Active!C$21:E$971,3,FALSE)</f>
        <v>595.00168977567319</v>
      </c>
      <c r="F40" s="7" t="s">
        <v>69</v>
      </c>
      <c r="G40" s="6" t="str">
        <f t="shared" si="4"/>
        <v>41929.445</v>
      </c>
      <c r="H40" s="8">
        <f t="shared" si="5"/>
        <v>-5692</v>
      </c>
      <c r="I40" s="56" t="s">
        <v>107</v>
      </c>
      <c r="J40" s="57" t="s">
        <v>108</v>
      </c>
      <c r="K40" s="56">
        <v>-5692</v>
      </c>
      <c r="L40" s="56" t="s">
        <v>109</v>
      </c>
      <c r="M40" s="57" t="s">
        <v>74</v>
      </c>
      <c r="N40" s="57"/>
      <c r="O40" s="58" t="s">
        <v>75</v>
      </c>
      <c r="P40" s="58" t="s">
        <v>76</v>
      </c>
    </row>
    <row r="41" spans="1:16" ht="12.75" customHeight="1" thickBot="1" x14ac:dyDescent="0.25">
      <c r="A41" s="8" t="str">
        <f t="shared" si="0"/>
        <v> MVS 7.7 </v>
      </c>
      <c r="B41" s="7" t="str">
        <f t="shared" si="1"/>
        <v>I</v>
      </c>
      <c r="C41" s="8">
        <f t="shared" si="2"/>
        <v>41981.37</v>
      </c>
      <c r="D41" s="6" t="str">
        <f t="shared" si="3"/>
        <v>vis</v>
      </c>
      <c r="E41" s="55">
        <f>VLOOKUP(C41,Active!C$21:E$971,3,FALSE)</f>
        <v>622.96075200648556</v>
      </c>
      <c r="F41" s="7" t="s">
        <v>69</v>
      </c>
      <c r="G41" s="6" t="str">
        <f t="shared" si="4"/>
        <v>41981.370</v>
      </c>
      <c r="H41" s="8">
        <f t="shared" si="5"/>
        <v>-5664</v>
      </c>
      <c r="I41" s="56" t="s">
        <v>110</v>
      </c>
      <c r="J41" s="57" t="s">
        <v>111</v>
      </c>
      <c r="K41" s="56">
        <v>-5664</v>
      </c>
      <c r="L41" s="56" t="s">
        <v>112</v>
      </c>
      <c r="M41" s="57" t="s">
        <v>74</v>
      </c>
      <c r="N41" s="57"/>
      <c r="O41" s="58" t="s">
        <v>75</v>
      </c>
      <c r="P41" s="58" t="s">
        <v>76</v>
      </c>
    </row>
    <row r="42" spans="1:16" ht="12.75" customHeight="1" thickBot="1" x14ac:dyDescent="0.25">
      <c r="A42" s="8" t="str">
        <f t="shared" si="0"/>
        <v> BRNO 28 </v>
      </c>
      <c r="B42" s="7" t="str">
        <f t="shared" si="1"/>
        <v>I</v>
      </c>
      <c r="C42" s="8">
        <f t="shared" si="2"/>
        <v>46728.375999999997</v>
      </c>
      <c r="D42" s="6" t="str">
        <f t="shared" si="3"/>
        <v>vis</v>
      </c>
      <c r="E42" s="55">
        <f>VLOOKUP(C42,Active!C$21:E$971,3,FALSE)</f>
        <v>3178.9903362921368</v>
      </c>
      <c r="F42" s="7" t="s">
        <v>69</v>
      </c>
      <c r="G42" s="6" t="str">
        <f t="shared" si="4"/>
        <v>46728.376</v>
      </c>
      <c r="H42" s="8">
        <f t="shared" si="5"/>
        <v>-3108</v>
      </c>
      <c r="I42" s="56" t="s">
        <v>126</v>
      </c>
      <c r="J42" s="57" t="s">
        <v>127</v>
      </c>
      <c r="K42" s="56">
        <v>-3108</v>
      </c>
      <c r="L42" s="56" t="s">
        <v>128</v>
      </c>
      <c r="M42" s="57" t="s">
        <v>116</v>
      </c>
      <c r="N42" s="57"/>
      <c r="O42" s="58" t="s">
        <v>129</v>
      </c>
      <c r="P42" s="58" t="s">
        <v>130</v>
      </c>
    </row>
    <row r="43" spans="1:16" ht="12.75" customHeight="1" thickBot="1" x14ac:dyDescent="0.25">
      <c r="A43" s="8" t="str">
        <f t="shared" si="0"/>
        <v> BRNO 28 </v>
      </c>
      <c r="B43" s="7" t="str">
        <f t="shared" si="1"/>
        <v>I</v>
      </c>
      <c r="C43" s="8">
        <f t="shared" si="2"/>
        <v>46728.383000000002</v>
      </c>
      <c r="D43" s="6" t="str">
        <f t="shared" si="3"/>
        <v>vis</v>
      </c>
      <c r="E43" s="55">
        <f>VLOOKUP(C43,Active!C$21:E$971,3,FALSE)</f>
        <v>3178.9941054483384</v>
      </c>
      <c r="F43" s="7" t="s">
        <v>69</v>
      </c>
      <c r="G43" s="6" t="str">
        <f t="shared" si="4"/>
        <v>46728.383</v>
      </c>
      <c r="H43" s="8">
        <f t="shared" si="5"/>
        <v>-3108</v>
      </c>
      <c r="I43" s="56" t="s">
        <v>131</v>
      </c>
      <c r="J43" s="57" t="s">
        <v>132</v>
      </c>
      <c r="K43" s="56">
        <v>-3108</v>
      </c>
      <c r="L43" s="56" t="s">
        <v>133</v>
      </c>
      <c r="M43" s="57" t="s">
        <v>116</v>
      </c>
      <c r="N43" s="57"/>
      <c r="O43" s="58" t="s">
        <v>134</v>
      </c>
      <c r="P43" s="58" t="s">
        <v>130</v>
      </c>
    </row>
    <row r="44" spans="1:16" ht="12.75" customHeight="1" thickBot="1" x14ac:dyDescent="0.25">
      <c r="A44" s="8" t="str">
        <f t="shared" si="0"/>
        <v> BRNO 30 </v>
      </c>
      <c r="B44" s="7" t="str">
        <f t="shared" si="1"/>
        <v>I</v>
      </c>
      <c r="C44" s="8">
        <f t="shared" si="2"/>
        <v>47443.377999999997</v>
      </c>
      <c r="D44" s="6" t="str">
        <f t="shared" si="3"/>
        <v>vis</v>
      </c>
      <c r="E44" s="55">
        <f>VLOOKUP(C44,Active!C$21:E$971,3,FALSE)</f>
        <v>3563.9837963432537</v>
      </c>
      <c r="F44" s="7" t="s">
        <v>69</v>
      </c>
      <c r="G44" s="6" t="str">
        <f t="shared" si="4"/>
        <v>47443.378</v>
      </c>
      <c r="H44" s="8">
        <f t="shared" si="5"/>
        <v>-2723</v>
      </c>
      <c r="I44" s="56" t="s">
        <v>147</v>
      </c>
      <c r="J44" s="57" t="s">
        <v>148</v>
      </c>
      <c r="K44" s="56">
        <v>-2723</v>
      </c>
      <c r="L44" s="56" t="s">
        <v>149</v>
      </c>
      <c r="M44" s="57" t="s">
        <v>116</v>
      </c>
      <c r="N44" s="57"/>
      <c r="O44" s="58" t="s">
        <v>150</v>
      </c>
      <c r="P44" s="58" t="s">
        <v>151</v>
      </c>
    </row>
    <row r="45" spans="1:16" ht="12.75" customHeight="1" thickBot="1" x14ac:dyDescent="0.25">
      <c r="A45" s="8" t="str">
        <f t="shared" si="0"/>
        <v> BRNO 30 </v>
      </c>
      <c r="B45" s="7" t="str">
        <f t="shared" si="1"/>
        <v>I</v>
      </c>
      <c r="C45" s="8">
        <f t="shared" si="2"/>
        <v>47779.536</v>
      </c>
      <c r="D45" s="6" t="str">
        <f t="shared" si="3"/>
        <v>vis</v>
      </c>
      <c r="E45" s="55">
        <f>VLOOKUP(C45,Active!C$21:E$971,3,FALSE)</f>
        <v>3744.9883691190844</v>
      </c>
      <c r="F45" s="7" t="s">
        <v>69</v>
      </c>
      <c r="G45" s="6" t="str">
        <f t="shared" si="4"/>
        <v>47779.536</v>
      </c>
      <c r="H45" s="8">
        <f t="shared" si="5"/>
        <v>-2542</v>
      </c>
      <c r="I45" s="56" t="s">
        <v>156</v>
      </c>
      <c r="J45" s="57" t="s">
        <v>157</v>
      </c>
      <c r="K45" s="56">
        <v>-2542</v>
      </c>
      <c r="L45" s="56" t="s">
        <v>158</v>
      </c>
      <c r="M45" s="57" t="s">
        <v>116</v>
      </c>
      <c r="N45" s="57"/>
      <c r="O45" s="58" t="s">
        <v>129</v>
      </c>
      <c r="P45" s="58" t="s">
        <v>151</v>
      </c>
    </row>
    <row r="46" spans="1:16" ht="12.75" customHeight="1" thickBot="1" x14ac:dyDescent="0.25">
      <c r="A46" s="8" t="str">
        <f t="shared" si="0"/>
        <v> BRNO 30 </v>
      </c>
      <c r="B46" s="7" t="str">
        <f t="shared" si="1"/>
        <v>I</v>
      </c>
      <c r="C46" s="8">
        <f t="shared" si="2"/>
        <v>47805.533000000003</v>
      </c>
      <c r="D46" s="6" t="str">
        <f t="shared" si="3"/>
        <v>vis</v>
      </c>
      <c r="E46" s="55">
        <f>VLOOKUP(C46,Active!C$21:E$971,3,FALSE)</f>
        <v>3758.9864767900422</v>
      </c>
      <c r="F46" s="7" t="s">
        <v>69</v>
      </c>
      <c r="G46" s="6" t="str">
        <f t="shared" si="4"/>
        <v>47805.533</v>
      </c>
      <c r="H46" s="8">
        <f t="shared" si="5"/>
        <v>-2528</v>
      </c>
      <c r="I46" s="56" t="s">
        <v>159</v>
      </c>
      <c r="J46" s="57" t="s">
        <v>160</v>
      </c>
      <c r="K46" s="56">
        <v>-2528</v>
      </c>
      <c r="L46" s="56" t="s">
        <v>154</v>
      </c>
      <c r="M46" s="57" t="s">
        <v>116</v>
      </c>
      <c r="N46" s="57"/>
      <c r="O46" s="58" t="s">
        <v>161</v>
      </c>
      <c r="P46" s="58" t="s">
        <v>151</v>
      </c>
    </row>
    <row r="47" spans="1:16" ht="12.75" customHeight="1" thickBot="1" x14ac:dyDescent="0.25">
      <c r="A47" s="8" t="str">
        <f t="shared" si="0"/>
        <v> BRNO 30 </v>
      </c>
      <c r="B47" s="7" t="str">
        <f t="shared" si="1"/>
        <v>I</v>
      </c>
      <c r="C47" s="8">
        <f t="shared" si="2"/>
        <v>47805.544000000002</v>
      </c>
      <c r="D47" s="6" t="str">
        <f t="shared" si="3"/>
        <v>vis</v>
      </c>
      <c r="E47" s="55">
        <f>VLOOKUP(C47,Active!C$21:E$971,3,FALSE)</f>
        <v>3758.9923997497822</v>
      </c>
      <c r="F47" s="7" t="s">
        <v>69</v>
      </c>
      <c r="G47" s="6" t="str">
        <f t="shared" si="4"/>
        <v>47805.544</v>
      </c>
      <c r="H47" s="8">
        <f t="shared" si="5"/>
        <v>-2528</v>
      </c>
      <c r="I47" s="56" t="s">
        <v>162</v>
      </c>
      <c r="J47" s="57" t="s">
        <v>163</v>
      </c>
      <c r="K47" s="56">
        <v>-2528</v>
      </c>
      <c r="L47" s="56" t="s">
        <v>164</v>
      </c>
      <c r="M47" s="57" t="s">
        <v>116</v>
      </c>
      <c r="N47" s="57"/>
      <c r="O47" s="58" t="s">
        <v>165</v>
      </c>
      <c r="P47" s="58" t="s">
        <v>151</v>
      </c>
    </row>
    <row r="48" spans="1:16" ht="12.75" customHeight="1" thickBot="1" x14ac:dyDescent="0.25">
      <c r="A48" s="8" t="str">
        <f t="shared" si="0"/>
        <v> BRNO 32 </v>
      </c>
      <c r="B48" s="7" t="str">
        <f t="shared" si="1"/>
        <v>I</v>
      </c>
      <c r="C48" s="8">
        <f t="shared" si="2"/>
        <v>50015.585299999999</v>
      </c>
      <c r="D48" s="6" t="str">
        <f t="shared" si="3"/>
        <v>vis</v>
      </c>
      <c r="E48" s="55">
        <f>VLOOKUP(C48,Active!C$21:E$971,3,FALSE)</f>
        <v>4948.991094778421</v>
      </c>
      <c r="F48" s="7" t="s">
        <v>69</v>
      </c>
      <c r="G48" s="6" t="str">
        <f t="shared" si="4"/>
        <v>50015.5853</v>
      </c>
      <c r="H48" s="8">
        <f t="shared" si="5"/>
        <v>-1338</v>
      </c>
      <c r="I48" s="56" t="s">
        <v>175</v>
      </c>
      <c r="J48" s="57" t="s">
        <v>176</v>
      </c>
      <c r="K48" s="56">
        <v>-1338</v>
      </c>
      <c r="L48" s="56" t="s">
        <v>177</v>
      </c>
      <c r="M48" s="57" t="s">
        <v>116</v>
      </c>
      <c r="N48" s="57"/>
      <c r="O48" s="58" t="s">
        <v>161</v>
      </c>
      <c r="P48" s="58" t="s">
        <v>178</v>
      </c>
    </row>
    <row r="49" spans="1:16" ht="12.75" customHeight="1" thickBot="1" x14ac:dyDescent="0.25">
      <c r="A49" s="8" t="str">
        <f t="shared" si="0"/>
        <v> BBS 122 </v>
      </c>
      <c r="B49" s="7" t="str">
        <f t="shared" si="1"/>
        <v>I</v>
      </c>
      <c r="C49" s="8">
        <f t="shared" si="2"/>
        <v>51434.478999999999</v>
      </c>
      <c r="D49" s="6" t="str">
        <f t="shared" si="3"/>
        <v>vis</v>
      </c>
      <c r="E49" s="55">
        <f>VLOOKUP(C49,Active!C$21:E$971,3,FALSE)</f>
        <v>5712.9956640072223</v>
      </c>
      <c r="F49" s="7" t="s">
        <v>69</v>
      </c>
      <c r="G49" s="6" t="str">
        <f t="shared" si="4"/>
        <v>51434.479</v>
      </c>
      <c r="H49" s="8">
        <f t="shared" si="5"/>
        <v>-574</v>
      </c>
      <c r="I49" s="56" t="s">
        <v>184</v>
      </c>
      <c r="J49" s="57" t="s">
        <v>185</v>
      </c>
      <c r="K49" s="56">
        <v>-574</v>
      </c>
      <c r="L49" s="56" t="s">
        <v>154</v>
      </c>
      <c r="M49" s="57" t="s">
        <v>171</v>
      </c>
      <c r="N49" s="57" t="s">
        <v>172</v>
      </c>
      <c r="O49" s="58" t="s">
        <v>173</v>
      </c>
      <c r="P49" s="58" t="s">
        <v>186</v>
      </c>
    </row>
    <row r="50" spans="1:16" ht="12.75" customHeight="1" thickBot="1" x14ac:dyDescent="0.25">
      <c r="A50" s="8" t="str">
        <f t="shared" si="0"/>
        <v>IBVS 5676 </v>
      </c>
      <c r="B50" s="7" t="str">
        <f t="shared" si="1"/>
        <v>I</v>
      </c>
      <c r="C50" s="8">
        <f t="shared" si="2"/>
        <v>52955.515700000004</v>
      </c>
      <c r="D50" s="6" t="str">
        <f t="shared" si="3"/>
        <v>vis</v>
      </c>
      <c r="E50" s="55" t="e">
        <f>VLOOKUP(C50,Active!C$21:E$971,3,FALSE)</f>
        <v>#N/A</v>
      </c>
      <c r="F50" s="7" t="s">
        <v>69</v>
      </c>
      <c r="G50" s="6" t="str">
        <f t="shared" si="4"/>
        <v>52955.5157</v>
      </c>
      <c r="H50" s="8">
        <f t="shared" si="5"/>
        <v>245</v>
      </c>
      <c r="I50" s="56" t="s">
        <v>197</v>
      </c>
      <c r="J50" s="57" t="s">
        <v>198</v>
      </c>
      <c r="K50" s="56">
        <v>245</v>
      </c>
      <c r="L50" s="56" t="s">
        <v>199</v>
      </c>
      <c r="M50" s="57" t="s">
        <v>171</v>
      </c>
      <c r="N50" s="57" t="s">
        <v>172</v>
      </c>
      <c r="O50" s="58" t="s">
        <v>200</v>
      </c>
      <c r="P50" s="59" t="s">
        <v>201</v>
      </c>
    </row>
    <row r="51" spans="1:16" ht="12.75" customHeight="1" thickBot="1" x14ac:dyDescent="0.25">
      <c r="A51" s="8" t="str">
        <f t="shared" si="0"/>
        <v>OEJV 0107 </v>
      </c>
      <c r="B51" s="7" t="str">
        <f t="shared" si="1"/>
        <v>I</v>
      </c>
      <c r="C51" s="8">
        <f t="shared" si="2"/>
        <v>53633.390800000001</v>
      </c>
      <c r="D51" s="6" t="str">
        <f t="shared" si="3"/>
        <v>vis</v>
      </c>
      <c r="E51" s="55">
        <f>VLOOKUP(C51,Active!C$21:E$971,3,FALSE)</f>
        <v>6897.0016699054295</v>
      </c>
      <c r="F51" s="7" t="s">
        <v>69</v>
      </c>
      <c r="G51" s="6" t="str">
        <f t="shared" si="4"/>
        <v>53633.3908</v>
      </c>
      <c r="H51" s="8">
        <f t="shared" si="5"/>
        <v>610</v>
      </c>
      <c r="I51" s="56" t="s">
        <v>206</v>
      </c>
      <c r="J51" s="57" t="s">
        <v>207</v>
      </c>
      <c r="K51" s="56">
        <v>610</v>
      </c>
      <c r="L51" s="56" t="s">
        <v>208</v>
      </c>
      <c r="M51" s="57" t="s">
        <v>209</v>
      </c>
      <c r="N51" s="57" t="s">
        <v>210</v>
      </c>
      <c r="O51" s="58" t="s">
        <v>211</v>
      </c>
      <c r="P51" s="59" t="s">
        <v>212</v>
      </c>
    </row>
    <row r="52" spans="1:16" ht="12.75" customHeight="1" thickBot="1" x14ac:dyDescent="0.25">
      <c r="A52" s="8" t="str">
        <f t="shared" si="0"/>
        <v>OEJV 0107 </v>
      </c>
      <c r="B52" s="7" t="str">
        <f t="shared" si="1"/>
        <v>I</v>
      </c>
      <c r="C52" s="8">
        <f t="shared" si="2"/>
        <v>53971.399799999999</v>
      </c>
      <c r="D52" s="6" t="str">
        <f t="shared" si="3"/>
        <v>vis</v>
      </c>
      <c r="E52" s="55">
        <f>VLOOKUP(C52,Active!C$21:E$971,3,FALSE)</f>
        <v>7079.0029152703619</v>
      </c>
      <c r="F52" s="7" t="s">
        <v>69</v>
      </c>
      <c r="G52" s="6" t="str">
        <f t="shared" si="4"/>
        <v>53971.3998</v>
      </c>
      <c r="H52" s="8">
        <f t="shared" si="5"/>
        <v>792</v>
      </c>
      <c r="I52" s="56" t="s">
        <v>213</v>
      </c>
      <c r="J52" s="57" t="s">
        <v>214</v>
      </c>
      <c r="K52" s="56">
        <v>792</v>
      </c>
      <c r="L52" s="56" t="s">
        <v>215</v>
      </c>
      <c r="M52" s="57" t="s">
        <v>209</v>
      </c>
      <c r="N52" s="57" t="s">
        <v>210</v>
      </c>
      <c r="O52" s="58" t="s">
        <v>211</v>
      </c>
      <c r="P52" s="59" t="s">
        <v>212</v>
      </c>
    </row>
    <row r="53" spans="1:16" ht="12.75" customHeight="1" thickBot="1" x14ac:dyDescent="0.25">
      <c r="A53" s="8" t="str">
        <f t="shared" si="0"/>
        <v>BAVM 212 </v>
      </c>
      <c r="B53" s="7" t="str">
        <f t="shared" si="1"/>
        <v>I</v>
      </c>
      <c r="C53" s="8">
        <f t="shared" si="2"/>
        <v>55154.430800000002</v>
      </c>
      <c r="D53" s="6" t="str">
        <f t="shared" si="3"/>
        <v>vis</v>
      </c>
      <c r="E53" s="55">
        <f>VLOOKUP(C53,Active!C$21:E$971,3,FALSE)</f>
        <v>7716.0070048221869</v>
      </c>
      <c r="F53" s="7" t="s">
        <v>69</v>
      </c>
      <c r="G53" s="6" t="str">
        <f t="shared" si="4"/>
        <v>55154.4308</v>
      </c>
      <c r="H53" s="8">
        <f t="shared" si="5"/>
        <v>1429</v>
      </c>
      <c r="I53" s="56" t="s">
        <v>226</v>
      </c>
      <c r="J53" s="57" t="s">
        <v>227</v>
      </c>
      <c r="K53" s="56">
        <v>1429</v>
      </c>
      <c r="L53" s="56" t="s">
        <v>228</v>
      </c>
      <c r="M53" s="57" t="s">
        <v>209</v>
      </c>
      <c r="N53" s="57" t="s">
        <v>229</v>
      </c>
      <c r="O53" s="58" t="s">
        <v>230</v>
      </c>
      <c r="P53" s="59" t="s">
        <v>231</v>
      </c>
    </row>
    <row r="54" spans="1:16" x14ac:dyDescent="0.2">
      <c r="B54" s="7"/>
      <c r="F54" s="7"/>
    </row>
    <row r="55" spans="1:16" x14ac:dyDescent="0.2">
      <c r="B55" s="7"/>
      <c r="F55" s="7"/>
    </row>
    <row r="56" spans="1:16" x14ac:dyDescent="0.2">
      <c r="B56" s="7"/>
      <c r="F56" s="7"/>
    </row>
    <row r="57" spans="1:16" x14ac:dyDescent="0.2">
      <c r="B57" s="7"/>
      <c r="F57" s="7"/>
    </row>
    <row r="58" spans="1:16" x14ac:dyDescent="0.2">
      <c r="B58" s="7"/>
      <c r="F58" s="7"/>
    </row>
    <row r="59" spans="1:16" x14ac:dyDescent="0.2">
      <c r="B59" s="7"/>
      <c r="F59" s="7"/>
    </row>
    <row r="60" spans="1:16" x14ac:dyDescent="0.2">
      <c r="B60" s="7"/>
      <c r="F60" s="7"/>
    </row>
    <row r="61" spans="1:16" x14ac:dyDescent="0.2">
      <c r="B61" s="7"/>
      <c r="F61" s="7"/>
    </row>
    <row r="62" spans="1:16" x14ac:dyDescent="0.2">
      <c r="B62" s="7"/>
      <c r="F62" s="7"/>
    </row>
    <row r="63" spans="1:16" x14ac:dyDescent="0.2">
      <c r="B63" s="7"/>
      <c r="F63" s="7"/>
    </row>
    <row r="64" spans="1:16" x14ac:dyDescent="0.2">
      <c r="B64" s="7"/>
      <c r="F64" s="7"/>
    </row>
    <row r="65" spans="2:6" x14ac:dyDescent="0.2">
      <c r="B65" s="7"/>
      <c r="F65" s="7"/>
    </row>
    <row r="66" spans="2:6" x14ac:dyDescent="0.2">
      <c r="B66" s="7"/>
      <c r="F66" s="7"/>
    </row>
    <row r="67" spans="2:6" x14ac:dyDescent="0.2">
      <c r="B67" s="7"/>
      <c r="F67" s="7"/>
    </row>
    <row r="68" spans="2:6" x14ac:dyDescent="0.2">
      <c r="B68" s="7"/>
      <c r="F68" s="7"/>
    </row>
    <row r="69" spans="2:6" x14ac:dyDescent="0.2">
      <c r="B69" s="7"/>
      <c r="F69" s="7"/>
    </row>
    <row r="70" spans="2:6" x14ac:dyDescent="0.2">
      <c r="B70" s="7"/>
      <c r="F70" s="7"/>
    </row>
    <row r="71" spans="2:6" x14ac:dyDescent="0.2">
      <c r="B71" s="7"/>
      <c r="F71" s="7"/>
    </row>
    <row r="72" spans="2:6" x14ac:dyDescent="0.2">
      <c r="B72" s="7"/>
      <c r="F72" s="7"/>
    </row>
    <row r="73" spans="2:6" x14ac:dyDescent="0.2">
      <c r="B73" s="7"/>
      <c r="F73" s="7"/>
    </row>
    <row r="74" spans="2:6" x14ac:dyDescent="0.2">
      <c r="B74" s="7"/>
      <c r="F74" s="7"/>
    </row>
    <row r="75" spans="2:6" x14ac:dyDescent="0.2">
      <c r="B75" s="7"/>
      <c r="F75" s="7"/>
    </row>
    <row r="76" spans="2:6" x14ac:dyDescent="0.2">
      <c r="B76" s="7"/>
      <c r="F76" s="7"/>
    </row>
    <row r="77" spans="2:6" x14ac:dyDescent="0.2">
      <c r="B77" s="7"/>
      <c r="F77" s="7"/>
    </row>
    <row r="78" spans="2:6" x14ac:dyDescent="0.2">
      <c r="B78" s="7"/>
      <c r="F78" s="7"/>
    </row>
    <row r="79" spans="2:6" x14ac:dyDescent="0.2">
      <c r="B79" s="7"/>
      <c r="F79" s="7"/>
    </row>
    <row r="80" spans="2:6" x14ac:dyDescent="0.2">
      <c r="B80" s="7"/>
      <c r="F80" s="7"/>
    </row>
    <row r="81" spans="2:6" x14ac:dyDescent="0.2">
      <c r="B81" s="7"/>
      <c r="F81" s="7"/>
    </row>
    <row r="82" spans="2:6" x14ac:dyDescent="0.2">
      <c r="B82" s="7"/>
      <c r="F82" s="7"/>
    </row>
    <row r="83" spans="2:6" x14ac:dyDescent="0.2">
      <c r="B83" s="7"/>
      <c r="F83" s="7"/>
    </row>
    <row r="84" spans="2:6" x14ac:dyDescent="0.2">
      <c r="B84" s="7"/>
      <c r="F84" s="7"/>
    </row>
    <row r="85" spans="2:6" x14ac:dyDescent="0.2">
      <c r="B85" s="7"/>
      <c r="F85" s="7"/>
    </row>
    <row r="86" spans="2:6" x14ac:dyDescent="0.2">
      <c r="B86" s="7"/>
      <c r="F86" s="7"/>
    </row>
    <row r="87" spans="2:6" x14ac:dyDescent="0.2">
      <c r="B87" s="7"/>
      <c r="F87" s="7"/>
    </row>
    <row r="88" spans="2:6" x14ac:dyDescent="0.2">
      <c r="B88" s="7"/>
      <c r="F88" s="7"/>
    </row>
    <row r="89" spans="2:6" x14ac:dyDescent="0.2">
      <c r="B89" s="7"/>
      <c r="F89" s="7"/>
    </row>
    <row r="90" spans="2:6" x14ac:dyDescent="0.2">
      <c r="B90" s="7"/>
      <c r="F90" s="7"/>
    </row>
    <row r="91" spans="2:6" x14ac:dyDescent="0.2">
      <c r="B91" s="7"/>
      <c r="F91" s="7"/>
    </row>
    <row r="92" spans="2:6" x14ac:dyDescent="0.2">
      <c r="B92" s="7"/>
      <c r="F92" s="7"/>
    </row>
    <row r="93" spans="2:6" x14ac:dyDescent="0.2">
      <c r="B93" s="7"/>
      <c r="F93" s="7"/>
    </row>
    <row r="94" spans="2:6" x14ac:dyDescent="0.2">
      <c r="B94" s="7"/>
      <c r="F94" s="7"/>
    </row>
    <row r="95" spans="2:6" x14ac:dyDescent="0.2">
      <c r="B95" s="7"/>
      <c r="F95" s="7"/>
    </row>
    <row r="96" spans="2:6" x14ac:dyDescent="0.2">
      <c r="B96" s="7"/>
      <c r="F96" s="7"/>
    </row>
    <row r="97" spans="2:6" x14ac:dyDescent="0.2">
      <c r="B97" s="7"/>
      <c r="F97" s="7"/>
    </row>
    <row r="98" spans="2:6" x14ac:dyDescent="0.2">
      <c r="B98" s="7"/>
      <c r="F98" s="7"/>
    </row>
    <row r="99" spans="2:6" x14ac:dyDescent="0.2">
      <c r="B99" s="7"/>
      <c r="F99" s="7"/>
    </row>
    <row r="100" spans="2:6" x14ac:dyDescent="0.2">
      <c r="B100" s="7"/>
      <c r="F100" s="7"/>
    </row>
    <row r="101" spans="2:6" x14ac:dyDescent="0.2">
      <c r="B101" s="7"/>
      <c r="F101" s="7"/>
    </row>
    <row r="102" spans="2:6" x14ac:dyDescent="0.2">
      <c r="B102" s="7"/>
      <c r="F102" s="7"/>
    </row>
    <row r="103" spans="2:6" x14ac:dyDescent="0.2">
      <c r="B103" s="7"/>
      <c r="F103" s="7"/>
    </row>
    <row r="104" spans="2:6" x14ac:dyDescent="0.2">
      <c r="B104" s="7"/>
      <c r="F104" s="7"/>
    </row>
    <row r="105" spans="2:6" x14ac:dyDescent="0.2">
      <c r="B105" s="7"/>
      <c r="F105" s="7"/>
    </row>
    <row r="106" spans="2:6" x14ac:dyDescent="0.2">
      <c r="B106" s="7"/>
      <c r="F106" s="7"/>
    </row>
    <row r="107" spans="2:6" x14ac:dyDescent="0.2">
      <c r="B107" s="7"/>
      <c r="F107" s="7"/>
    </row>
    <row r="108" spans="2:6" x14ac:dyDescent="0.2">
      <c r="B108" s="7"/>
      <c r="F108" s="7"/>
    </row>
    <row r="109" spans="2:6" x14ac:dyDescent="0.2">
      <c r="B109" s="7"/>
      <c r="F109" s="7"/>
    </row>
    <row r="110" spans="2:6" x14ac:dyDescent="0.2">
      <c r="B110" s="7"/>
      <c r="F110" s="7"/>
    </row>
    <row r="111" spans="2:6" x14ac:dyDescent="0.2">
      <c r="B111" s="7"/>
      <c r="F111" s="7"/>
    </row>
    <row r="112" spans="2:6" x14ac:dyDescent="0.2">
      <c r="B112" s="7"/>
      <c r="F112" s="7"/>
    </row>
    <row r="113" spans="2:6" x14ac:dyDescent="0.2">
      <c r="B113" s="7"/>
      <c r="F113" s="7"/>
    </row>
    <row r="114" spans="2:6" x14ac:dyDescent="0.2">
      <c r="B114" s="7"/>
      <c r="F114" s="7"/>
    </row>
    <row r="115" spans="2:6" x14ac:dyDescent="0.2">
      <c r="B115" s="7"/>
      <c r="F115" s="7"/>
    </row>
    <row r="116" spans="2:6" x14ac:dyDescent="0.2">
      <c r="B116" s="7"/>
      <c r="F116" s="7"/>
    </row>
    <row r="117" spans="2:6" x14ac:dyDescent="0.2">
      <c r="B117" s="7"/>
      <c r="F117" s="7"/>
    </row>
    <row r="118" spans="2:6" x14ac:dyDescent="0.2">
      <c r="B118" s="7"/>
      <c r="F118" s="7"/>
    </row>
    <row r="119" spans="2:6" x14ac:dyDescent="0.2">
      <c r="B119" s="7"/>
      <c r="F119" s="7"/>
    </row>
    <row r="120" spans="2:6" x14ac:dyDescent="0.2">
      <c r="B120" s="7"/>
      <c r="F120" s="7"/>
    </row>
    <row r="121" spans="2:6" x14ac:dyDescent="0.2">
      <c r="B121" s="7"/>
      <c r="F121" s="7"/>
    </row>
    <row r="122" spans="2:6" x14ac:dyDescent="0.2">
      <c r="B122" s="7"/>
      <c r="F122" s="7"/>
    </row>
    <row r="123" spans="2:6" x14ac:dyDescent="0.2">
      <c r="B123" s="7"/>
      <c r="F123" s="7"/>
    </row>
    <row r="124" spans="2:6" x14ac:dyDescent="0.2">
      <c r="B124" s="7"/>
      <c r="F124" s="7"/>
    </row>
    <row r="125" spans="2:6" x14ac:dyDescent="0.2">
      <c r="B125" s="7"/>
      <c r="F125" s="7"/>
    </row>
    <row r="126" spans="2:6" x14ac:dyDescent="0.2">
      <c r="B126" s="7"/>
      <c r="F126" s="7"/>
    </row>
    <row r="127" spans="2:6" x14ac:dyDescent="0.2">
      <c r="B127" s="7"/>
      <c r="F127" s="7"/>
    </row>
    <row r="128" spans="2:6" x14ac:dyDescent="0.2">
      <c r="B128" s="7"/>
      <c r="F128" s="7"/>
    </row>
    <row r="129" spans="2:6" x14ac:dyDescent="0.2">
      <c r="B129" s="7"/>
      <c r="F129" s="7"/>
    </row>
    <row r="130" spans="2:6" x14ac:dyDescent="0.2">
      <c r="B130" s="7"/>
      <c r="F130" s="7"/>
    </row>
    <row r="131" spans="2:6" x14ac:dyDescent="0.2">
      <c r="B131" s="7"/>
      <c r="F131" s="7"/>
    </row>
    <row r="132" spans="2:6" x14ac:dyDescent="0.2">
      <c r="B132" s="7"/>
      <c r="F132" s="7"/>
    </row>
    <row r="133" spans="2:6" x14ac:dyDescent="0.2">
      <c r="B133" s="7"/>
      <c r="F133" s="7"/>
    </row>
    <row r="134" spans="2:6" x14ac:dyDescent="0.2">
      <c r="B134" s="7"/>
      <c r="F134" s="7"/>
    </row>
    <row r="135" spans="2:6" x14ac:dyDescent="0.2">
      <c r="B135" s="7"/>
      <c r="F135" s="7"/>
    </row>
    <row r="136" spans="2:6" x14ac:dyDescent="0.2">
      <c r="B136" s="7"/>
      <c r="F136" s="7"/>
    </row>
    <row r="137" spans="2:6" x14ac:dyDescent="0.2">
      <c r="B137" s="7"/>
      <c r="F137" s="7"/>
    </row>
    <row r="138" spans="2:6" x14ac:dyDescent="0.2">
      <c r="B138" s="7"/>
      <c r="F138" s="7"/>
    </row>
    <row r="139" spans="2:6" x14ac:dyDescent="0.2">
      <c r="B139" s="7"/>
      <c r="F139" s="7"/>
    </row>
    <row r="140" spans="2:6" x14ac:dyDescent="0.2">
      <c r="B140" s="7"/>
      <c r="F140" s="7"/>
    </row>
    <row r="141" spans="2:6" x14ac:dyDescent="0.2">
      <c r="B141" s="7"/>
      <c r="F141" s="7"/>
    </row>
    <row r="142" spans="2:6" x14ac:dyDescent="0.2">
      <c r="B142" s="7"/>
      <c r="F142" s="7"/>
    </row>
    <row r="143" spans="2:6" x14ac:dyDescent="0.2">
      <c r="B143" s="7"/>
      <c r="F143" s="7"/>
    </row>
    <row r="144" spans="2:6" x14ac:dyDescent="0.2">
      <c r="B144" s="7"/>
      <c r="F144" s="7"/>
    </row>
    <row r="145" spans="2:6" x14ac:dyDescent="0.2">
      <c r="B145" s="7"/>
      <c r="F145" s="7"/>
    </row>
    <row r="146" spans="2:6" x14ac:dyDescent="0.2">
      <c r="B146" s="7"/>
      <c r="F146" s="7"/>
    </row>
    <row r="147" spans="2:6" x14ac:dyDescent="0.2">
      <c r="B147" s="7"/>
      <c r="F147" s="7"/>
    </row>
    <row r="148" spans="2:6" x14ac:dyDescent="0.2">
      <c r="B148" s="7"/>
      <c r="F148" s="7"/>
    </row>
    <row r="149" spans="2:6" x14ac:dyDescent="0.2">
      <c r="B149" s="7"/>
      <c r="F149" s="7"/>
    </row>
    <row r="150" spans="2:6" x14ac:dyDescent="0.2">
      <c r="B150" s="7"/>
      <c r="F150" s="7"/>
    </row>
    <row r="151" spans="2:6" x14ac:dyDescent="0.2">
      <c r="B151" s="7"/>
      <c r="F151" s="7"/>
    </row>
    <row r="152" spans="2:6" x14ac:dyDescent="0.2">
      <c r="B152" s="7"/>
      <c r="F152" s="7"/>
    </row>
    <row r="153" spans="2:6" x14ac:dyDescent="0.2">
      <c r="B153" s="7"/>
      <c r="F153" s="7"/>
    </row>
    <row r="154" spans="2:6" x14ac:dyDescent="0.2">
      <c r="B154" s="7"/>
      <c r="F154" s="7"/>
    </row>
    <row r="155" spans="2:6" x14ac:dyDescent="0.2">
      <c r="B155" s="7"/>
      <c r="F155" s="7"/>
    </row>
    <row r="156" spans="2:6" x14ac:dyDescent="0.2">
      <c r="B156" s="7"/>
      <c r="F156" s="7"/>
    </row>
    <row r="157" spans="2:6" x14ac:dyDescent="0.2">
      <c r="B157" s="7"/>
      <c r="F157" s="7"/>
    </row>
    <row r="158" spans="2:6" x14ac:dyDescent="0.2">
      <c r="B158" s="7"/>
      <c r="F158" s="7"/>
    </row>
    <row r="159" spans="2:6" x14ac:dyDescent="0.2">
      <c r="B159" s="7"/>
      <c r="F159" s="7"/>
    </row>
    <row r="160" spans="2:6" x14ac:dyDescent="0.2">
      <c r="B160" s="7"/>
      <c r="F160" s="7"/>
    </row>
    <row r="161" spans="2:6" x14ac:dyDescent="0.2">
      <c r="B161" s="7"/>
      <c r="F161" s="7"/>
    </row>
    <row r="162" spans="2:6" x14ac:dyDescent="0.2">
      <c r="B162" s="7"/>
      <c r="F162" s="7"/>
    </row>
    <row r="163" spans="2:6" x14ac:dyDescent="0.2">
      <c r="B163" s="7"/>
      <c r="F163" s="7"/>
    </row>
    <row r="164" spans="2:6" x14ac:dyDescent="0.2">
      <c r="B164" s="7"/>
      <c r="F164" s="7"/>
    </row>
    <row r="165" spans="2:6" x14ac:dyDescent="0.2">
      <c r="B165" s="7"/>
      <c r="F165" s="7"/>
    </row>
    <row r="166" spans="2:6" x14ac:dyDescent="0.2">
      <c r="B166" s="7"/>
      <c r="F166" s="7"/>
    </row>
    <row r="167" spans="2:6" x14ac:dyDescent="0.2">
      <c r="B167" s="7"/>
      <c r="F167" s="7"/>
    </row>
    <row r="168" spans="2:6" x14ac:dyDescent="0.2">
      <c r="B168" s="7"/>
      <c r="F168" s="7"/>
    </row>
    <row r="169" spans="2:6" x14ac:dyDescent="0.2">
      <c r="B169" s="7"/>
      <c r="F169" s="7"/>
    </row>
    <row r="170" spans="2:6" x14ac:dyDescent="0.2">
      <c r="B170" s="7"/>
      <c r="F170" s="7"/>
    </row>
    <row r="171" spans="2:6" x14ac:dyDescent="0.2">
      <c r="B171" s="7"/>
      <c r="F171" s="7"/>
    </row>
    <row r="172" spans="2:6" x14ac:dyDescent="0.2">
      <c r="B172" s="7"/>
      <c r="F172" s="7"/>
    </row>
    <row r="173" spans="2:6" x14ac:dyDescent="0.2">
      <c r="B173" s="7"/>
      <c r="F173" s="7"/>
    </row>
    <row r="174" spans="2:6" x14ac:dyDescent="0.2">
      <c r="B174" s="7"/>
      <c r="F174" s="7"/>
    </row>
    <row r="175" spans="2:6" x14ac:dyDescent="0.2">
      <c r="B175" s="7"/>
      <c r="F175" s="7"/>
    </row>
    <row r="176" spans="2:6" x14ac:dyDescent="0.2">
      <c r="B176" s="7"/>
      <c r="F176" s="7"/>
    </row>
    <row r="177" spans="2:6" x14ac:dyDescent="0.2">
      <c r="B177" s="7"/>
      <c r="F177" s="7"/>
    </row>
    <row r="178" spans="2:6" x14ac:dyDescent="0.2">
      <c r="B178" s="7"/>
      <c r="F178" s="7"/>
    </row>
    <row r="179" spans="2:6" x14ac:dyDescent="0.2">
      <c r="B179" s="7"/>
      <c r="F179" s="7"/>
    </row>
    <row r="180" spans="2:6" x14ac:dyDescent="0.2">
      <c r="B180" s="7"/>
      <c r="F180" s="7"/>
    </row>
    <row r="181" spans="2:6" x14ac:dyDescent="0.2">
      <c r="B181" s="7"/>
      <c r="F181" s="7"/>
    </row>
    <row r="182" spans="2:6" x14ac:dyDescent="0.2">
      <c r="B182" s="7"/>
      <c r="F182" s="7"/>
    </row>
    <row r="183" spans="2:6" x14ac:dyDescent="0.2">
      <c r="B183" s="7"/>
      <c r="F183" s="7"/>
    </row>
    <row r="184" spans="2:6" x14ac:dyDescent="0.2">
      <c r="B184" s="7"/>
      <c r="F184" s="7"/>
    </row>
    <row r="185" spans="2:6" x14ac:dyDescent="0.2">
      <c r="B185" s="7"/>
      <c r="F185" s="7"/>
    </row>
    <row r="186" spans="2:6" x14ac:dyDescent="0.2">
      <c r="B186" s="7"/>
      <c r="F186" s="7"/>
    </row>
    <row r="187" spans="2:6" x14ac:dyDescent="0.2">
      <c r="B187" s="7"/>
      <c r="F187" s="7"/>
    </row>
    <row r="188" spans="2:6" x14ac:dyDescent="0.2">
      <c r="B188" s="7"/>
      <c r="F188" s="7"/>
    </row>
    <row r="189" spans="2:6" x14ac:dyDescent="0.2">
      <c r="B189" s="7"/>
      <c r="F189" s="7"/>
    </row>
    <row r="190" spans="2:6" x14ac:dyDescent="0.2">
      <c r="B190" s="7"/>
      <c r="F190" s="7"/>
    </row>
    <row r="191" spans="2:6" x14ac:dyDescent="0.2">
      <c r="B191" s="7"/>
      <c r="F191" s="7"/>
    </row>
    <row r="192" spans="2:6" x14ac:dyDescent="0.2">
      <c r="B192" s="7"/>
      <c r="F192" s="7"/>
    </row>
    <row r="193" spans="2:6" x14ac:dyDescent="0.2">
      <c r="B193" s="7"/>
      <c r="F193" s="7"/>
    </row>
    <row r="194" spans="2:6" x14ac:dyDescent="0.2">
      <c r="B194" s="7"/>
      <c r="F194" s="7"/>
    </row>
    <row r="195" spans="2:6" x14ac:dyDescent="0.2">
      <c r="B195" s="7"/>
      <c r="F195" s="7"/>
    </row>
    <row r="196" spans="2:6" x14ac:dyDescent="0.2">
      <c r="B196" s="7"/>
      <c r="F196" s="7"/>
    </row>
    <row r="197" spans="2:6" x14ac:dyDescent="0.2">
      <c r="B197" s="7"/>
      <c r="F197" s="7"/>
    </row>
    <row r="198" spans="2:6" x14ac:dyDescent="0.2">
      <c r="B198" s="7"/>
      <c r="F198" s="7"/>
    </row>
    <row r="199" spans="2:6" x14ac:dyDescent="0.2">
      <c r="B199" s="7"/>
      <c r="F199" s="7"/>
    </row>
    <row r="200" spans="2:6" x14ac:dyDescent="0.2">
      <c r="B200" s="7"/>
      <c r="F200" s="7"/>
    </row>
    <row r="201" spans="2:6" x14ac:dyDescent="0.2">
      <c r="B201" s="7"/>
      <c r="F201" s="7"/>
    </row>
    <row r="202" spans="2:6" x14ac:dyDescent="0.2">
      <c r="B202" s="7"/>
      <c r="F202" s="7"/>
    </row>
    <row r="203" spans="2:6" x14ac:dyDescent="0.2">
      <c r="B203" s="7"/>
      <c r="F203" s="7"/>
    </row>
    <row r="204" spans="2:6" x14ac:dyDescent="0.2">
      <c r="B204" s="7"/>
      <c r="F204" s="7"/>
    </row>
    <row r="205" spans="2:6" x14ac:dyDescent="0.2">
      <c r="B205" s="7"/>
      <c r="F205" s="7"/>
    </row>
    <row r="206" spans="2:6" x14ac:dyDescent="0.2">
      <c r="B206" s="7"/>
      <c r="F206" s="7"/>
    </row>
    <row r="207" spans="2:6" x14ac:dyDescent="0.2">
      <c r="B207" s="7"/>
      <c r="F207" s="7"/>
    </row>
    <row r="208" spans="2:6" x14ac:dyDescent="0.2">
      <c r="B208" s="7"/>
      <c r="F208" s="7"/>
    </row>
    <row r="209" spans="2:6" x14ac:dyDescent="0.2">
      <c r="B209" s="7"/>
      <c r="F209" s="7"/>
    </row>
    <row r="210" spans="2:6" x14ac:dyDescent="0.2">
      <c r="B210" s="7"/>
      <c r="F210" s="7"/>
    </row>
    <row r="211" spans="2:6" x14ac:dyDescent="0.2">
      <c r="B211" s="7"/>
      <c r="F211" s="7"/>
    </row>
    <row r="212" spans="2:6" x14ac:dyDescent="0.2">
      <c r="B212" s="7"/>
      <c r="F212" s="7"/>
    </row>
    <row r="213" spans="2:6" x14ac:dyDescent="0.2">
      <c r="B213" s="7"/>
      <c r="F213" s="7"/>
    </row>
    <row r="214" spans="2:6" x14ac:dyDescent="0.2">
      <c r="B214" s="7"/>
      <c r="F214" s="7"/>
    </row>
    <row r="215" spans="2:6" x14ac:dyDescent="0.2">
      <c r="B215" s="7"/>
      <c r="F215" s="7"/>
    </row>
    <row r="216" spans="2:6" x14ac:dyDescent="0.2">
      <c r="B216" s="7"/>
      <c r="F216" s="7"/>
    </row>
    <row r="217" spans="2:6" x14ac:dyDescent="0.2">
      <c r="B217" s="7"/>
      <c r="F217" s="7"/>
    </row>
    <row r="218" spans="2:6" x14ac:dyDescent="0.2">
      <c r="B218" s="7"/>
      <c r="F218" s="7"/>
    </row>
    <row r="219" spans="2:6" x14ac:dyDescent="0.2">
      <c r="B219" s="7"/>
      <c r="F219" s="7"/>
    </row>
    <row r="220" spans="2:6" x14ac:dyDescent="0.2">
      <c r="B220" s="7"/>
      <c r="F220" s="7"/>
    </row>
    <row r="221" spans="2:6" x14ac:dyDescent="0.2">
      <c r="B221" s="7"/>
      <c r="F221" s="7"/>
    </row>
    <row r="222" spans="2:6" x14ac:dyDescent="0.2">
      <c r="B222" s="7"/>
      <c r="F222" s="7"/>
    </row>
    <row r="223" spans="2:6" x14ac:dyDescent="0.2">
      <c r="B223" s="7"/>
      <c r="F223" s="7"/>
    </row>
    <row r="224" spans="2:6" x14ac:dyDescent="0.2">
      <c r="B224" s="7"/>
      <c r="F224" s="7"/>
    </row>
    <row r="225" spans="2:6" x14ac:dyDescent="0.2">
      <c r="B225" s="7"/>
      <c r="F225" s="7"/>
    </row>
    <row r="226" spans="2:6" x14ac:dyDescent="0.2">
      <c r="B226" s="7"/>
      <c r="F226" s="7"/>
    </row>
    <row r="227" spans="2:6" x14ac:dyDescent="0.2">
      <c r="B227" s="7"/>
      <c r="F227" s="7"/>
    </row>
    <row r="228" spans="2:6" x14ac:dyDescent="0.2">
      <c r="B228" s="7"/>
      <c r="F228" s="7"/>
    </row>
    <row r="229" spans="2:6" x14ac:dyDescent="0.2">
      <c r="B229" s="7"/>
      <c r="F229" s="7"/>
    </row>
    <row r="230" spans="2:6" x14ac:dyDescent="0.2">
      <c r="B230" s="7"/>
      <c r="F230" s="7"/>
    </row>
    <row r="231" spans="2:6" x14ac:dyDescent="0.2">
      <c r="B231" s="7"/>
      <c r="F231" s="7"/>
    </row>
    <row r="232" spans="2:6" x14ac:dyDescent="0.2">
      <c r="B232" s="7"/>
      <c r="F232" s="7"/>
    </row>
    <row r="233" spans="2:6" x14ac:dyDescent="0.2">
      <c r="B233" s="7"/>
      <c r="F233" s="7"/>
    </row>
    <row r="234" spans="2:6" x14ac:dyDescent="0.2">
      <c r="B234" s="7"/>
      <c r="F234" s="7"/>
    </row>
    <row r="235" spans="2:6" x14ac:dyDescent="0.2">
      <c r="B235" s="7"/>
      <c r="F235" s="7"/>
    </row>
    <row r="236" spans="2:6" x14ac:dyDescent="0.2">
      <c r="B236" s="7"/>
      <c r="F236" s="7"/>
    </row>
    <row r="237" spans="2:6" x14ac:dyDescent="0.2">
      <c r="B237" s="7"/>
      <c r="F237" s="7"/>
    </row>
    <row r="238" spans="2:6" x14ac:dyDescent="0.2">
      <c r="B238" s="7"/>
      <c r="F238" s="7"/>
    </row>
    <row r="239" spans="2:6" x14ac:dyDescent="0.2">
      <c r="B239" s="7"/>
      <c r="F239" s="7"/>
    </row>
    <row r="240" spans="2:6" x14ac:dyDescent="0.2">
      <c r="B240" s="7"/>
      <c r="F240" s="7"/>
    </row>
    <row r="241" spans="2:6" x14ac:dyDescent="0.2">
      <c r="B241" s="7"/>
      <c r="F241" s="7"/>
    </row>
    <row r="242" spans="2:6" x14ac:dyDescent="0.2">
      <c r="B242" s="7"/>
      <c r="F242" s="7"/>
    </row>
    <row r="243" spans="2:6" x14ac:dyDescent="0.2">
      <c r="B243" s="7"/>
      <c r="F243" s="7"/>
    </row>
    <row r="244" spans="2:6" x14ac:dyDescent="0.2">
      <c r="B244" s="7"/>
      <c r="F244" s="7"/>
    </row>
    <row r="245" spans="2:6" x14ac:dyDescent="0.2">
      <c r="B245" s="7"/>
      <c r="F245" s="7"/>
    </row>
    <row r="246" spans="2:6" x14ac:dyDescent="0.2">
      <c r="B246" s="7"/>
      <c r="F246" s="7"/>
    </row>
    <row r="247" spans="2:6" x14ac:dyDescent="0.2">
      <c r="B247" s="7"/>
      <c r="F247" s="7"/>
    </row>
    <row r="248" spans="2:6" x14ac:dyDescent="0.2">
      <c r="B248" s="7"/>
      <c r="F248" s="7"/>
    </row>
    <row r="249" spans="2:6" x14ac:dyDescent="0.2">
      <c r="B249" s="7"/>
      <c r="F249" s="7"/>
    </row>
    <row r="250" spans="2:6" x14ac:dyDescent="0.2">
      <c r="B250" s="7"/>
      <c r="F250" s="7"/>
    </row>
    <row r="251" spans="2:6" x14ac:dyDescent="0.2">
      <c r="B251" s="7"/>
      <c r="F251" s="7"/>
    </row>
    <row r="252" spans="2:6" x14ac:dyDescent="0.2">
      <c r="B252" s="7"/>
      <c r="F252" s="7"/>
    </row>
    <row r="253" spans="2:6" x14ac:dyDescent="0.2">
      <c r="B253" s="7"/>
      <c r="F253" s="7"/>
    </row>
    <row r="254" spans="2:6" x14ac:dyDescent="0.2">
      <c r="B254" s="7"/>
      <c r="F254" s="7"/>
    </row>
    <row r="255" spans="2:6" x14ac:dyDescent="0.2">
      <c r="B255" s="7"/>
      <c r="F255" s="7"/>
    </row>
    <row r="256" spans="2:6" x14ac:dyDescent="0.2">
      <c r="B256" s="7"/>
      <c r="F256" s="7"/>
    </row>
    <row r="257" spans="2:6" x14ac:dyDescent="0.2">
      <c r="B257" s="7"/>
      <c r="F257" s="7"/>
    </row>
    <row r="258" spans="2:6" x14ac:dyDescent="0.2">
      <c r="B258" s="7"/>
      <c r="F258" s="7"/>
    </row>
    <row r="259" spans="2:6" x14ac:dyDescent="0.2">
      <c r="B259" s="7"/>
      <c r="F259" s="7"/>
    </row>
    <row r="260" spans="2:6" x14ac:dyDescent="0.2">
      <c r="B260" s="7"/>
      <c r="F260" s="7"/>
    </row>
    <row r="261" spans="2:6" x14ac:dyDescent="0.2">
      <c r="B261" s="7"/>
      <c r="F261" s="7"/>
    </row>
    <row r="262" spans="2:6" x14ac:dyDescent="0.2">
      <c r="B262" s="7"/>
      <c r="F262" s="7"/>
    </row>
    <row r="263" spans="2:6" x14ac:dyDescent="0.2">
      <c r="B263" s="7"/>
      <c r="F263" s="7"/>
    </row>
    <row r="264" spans="2:6" x14ac:dyDescent="0.2">
      <c r="B264" s="7"/>
      <c r="F264" s="7"/>
    </row>
    <row r="265" spans="2:6" x14ac:dyDescent="0.2">
      <c r="B265" s="7"/>
      <c r="F265" s="7"/>
    </row>
    <row r="266" spans="2:6" x14ac:dyDescent="0.2">
      <c r="B266" s="7"/>
      <c r="F266" s="7"/>
    </row>
    <row r="267" spans="2:6" x14ac:dyDescent="0.2">
      <c r="B267" s="7"/>
      <c r="F267" s="7"/>
    </row>
    <row r="268" spans="2:6" x14ac:dyDescent="0.2">
      <c r="B268" s="7"/>
      <c r="F268" s="7"/>
    </row>
    <row r="269" spans="2:6" x14ac:dyDescent="0.2">
      <c r="B269" s="7"/>
      <c r="F269" s="7"/>
    </row>
    <row r="270" spans="2:6" x14ac:dyDescent="0.2">
      <c r="B270" s="7"/>
      <c r="F270" s="7"/>
    </row>
    <row r="271" spans="2:6" x14ac:dyDescent="0.2">
      <c r="B271" s="7"/>
      <c r="F271" s="7"/>
    </row>
    <row r="272" spans="2:6" x14ac:dyDescent="0.2">
      <c r="B272" s="7"/>
      <c r="F272" s="7"/>
    </row>
    <row r="273" spans="2:6" x14ac:dyDescent="0.2">
      <c r="B273" s="7"/>
      <c r="F273" s="7"/>
    </row>
    <row r="274" spans="2:6" x14ac:dyDescent="0.2">
      <c r="B274" s="7"/>
      <c r="F274" s="7"/>
    </row>
    <row r="275" spans="2:6" x14ac:dyDescent="0.2">
      <c r="B275" s="7"/>
      <c r="F275" s="7"/>
    </row>
    <row r="276" spans="2:6" x14ac:dyDescent="0.2">
      <c r="B276" s="7"/>
      <c r="F276" s="7"/>
    </row>
    <row r="277" spans="2:6" x14ac:dyDescent="0.2">
      <c r="B277" s="7"/>
      <c r="F277" s="7"/>
    </row>
    <row r="278" spans="2:6" x14ac:dyDescent="0.2">
      <c r="B278" s="7"/>
      <c r="F278" s="7"/>
    </row>
    <row r="279" spans="2:6" x14ac:dyDescent="0.2">
      <c r="B279" s="7"/>
      <c r="F279" s="7"/>
    </row>
    <row r="280" spans="2:6" x14ac:dyDescent="0.2">
      <c r="B280" s="7"/>
      <c r="F280" s="7"/>
    </row>
    <row r="281" spans="2:6" x14ac:dyDescent="0.2">
      <c r="B281" s="7"/>
      <c r="F281" s="7"/>
    </row>
    <row r="282" spans="2:6" x14ac:dyDescent="0.2">
      <c r="B282" s="7"/>
      <c r="F282" s="7"/>
    </row>
    <row r="283" spans="2:6" x14ac:dyDescent="0.2">
      <c r="B283" s="7"/>
      <c r="F283" s="7"/>
    </row>
    <row r="284" spans="2:6" x14ac:dyDescent="0.2">
      <c r="B284" s="7"/>
      <c r="F284" s="7"/>
    </row>
    <row r="285" spans="2:6" x14ac:dyDescent="0.2">
      <c r="B285" s="7"/>
      <c r="F285" s="7"/>
    </row>
    <row r="286" spans="2:6" x14ac:dyDescent="0.2">
      <c r="B286" s="7"/>
      <c r="F286" s="7"/>
    </row>
    <row r="287" spans="2:6" x14ac:dyDescent="0.2">
      <c r="B287" s="7"/>
      <c r="F287" s="7"/>
    </row>
    <row r="288" spans="2:6" x14ac:dyDescent="0.2">
      <c r="B288" s="7"/>
      <c r="F288" s="7"/>
    </row>
    <row r="289" spans="2:6" x14ac:dyDescent="0.2">
      <c r="B289" s="7"/>
      <c r="F289" s="7"/>
    </row>
    <row r="290" spans="2:6" x14ac:dyDescent="0.2">
      <c r="B290" s="7"/>
      <c r="F290" s="7"/>
    </row>
    <row r="291" spans="2:6" x14ac:dyDescent="0.2">
      <c r="B291" s="7"/>
      <c r="F291" s="7"/>
    </row>
    <row r="292" spans="2:6" x14ac:dyDescent="0.2">
      <c r="B292" s="7"/>
      <c r="F292" s="7"/>
    </row>
    <row r="293" spans="2:6" x14ac:dyDescent="0.2">
      <c r="B293" s="7"/>
      <c r="F293" s="7"/>
    </row>
    <row r="294" spans="2:6" x14ac:dyDescent="0.2">
      <c r="B294" s="7"/>
      <c r="F294" s="7"/>
    </row>
    <row r="295" spans="2:6" x14ac:dyDescent="0.2">
      <c r="B295" s="7"/>
      <c r="F295" s="7"/>
    </row>
    <row r="296" spans="2:6" x14ac:dyDescent="0.2">
      <c r="B296" s="7"/>
      <c r="F296" s="7"/>
    </row>
    <row r="297" spans="2:6" x14ac:dyDescent="0.2">
      <c r="B297" s="7"/>
      <c r="F297" s="7"/>
    </row>
    <row r="298" spans="2:6" x14ac:dyDescent="0.2">
      <c r="B298" s="7"/>
      <c r="F298" s="7"/>
    </row>
    <row r="299" spans="2:6" x14ac:dyDescent="0.2">
      <c r="B299" s="7"/>
      <c r="F299" s="7"/>
    </row>
    <row r="300" spans="2:6" x14ac:dyDescent="0.2">
      <c r="B300" s="7"/>
      <c r="F300" s="7"/>
    </row>
    <row r="301" spans="2:6" x14ac:dyDescent="0.2">
      <c r="B301" s="7"/>
      <c r="F301" s="7"/>
    </row>
    <row r="302" spans="2:6" x14ac:dyDescent="0.2">
      <c r="B302" s="7"/>
      <c r="F302" s="7"/>
    </row>
    <row r="303" spans="2:6" x14ac:dyDescent="0.2">
      <c r="B303" s="7"/>
      <c r="F303" s="7"/>
    </row>
    <row r="304" spans="2:6" x14ac:dyDescent="0.2">
      <c r="B304" s="7"/>
      <c r="F304" s="7"/>
    </row>
    <row r="305" spans="2:6" x14ac:dyDescent="0.2">
      <c r="B305" s="7"/>
      <c r="F305" s="7"/>
    </row>
    <row r="306" spans="2:6" x14ac:dyDescent="0.2">
      <c r="B306" s="7"/>
      <c r="F306" s="7"/>
    </row>
    <row r="307" spans="2:6" x14ac:dyDescent="0.2">
      <c r="B307" s="7"/>
      <c r="F307" s="7"/>
    </row>
    <row r="308" spans="2:6" x14ac:dyDescent="0.2">
      <c r="B308" s="7"/>
      <c r="F308" s="7"/>
    </row>
    <row r="309" spans="2:6" x14ac:dyDescent="0.2">
      <c r="B309" s="7"/>
      <c r="F309" s="7"/>
    </row>
    <row r="310" spans="2:6" x14ac:dyDescent="0.2">
      <c r="B310" s="7"/>
      <c r="F310" s="7"/>
    </row>
    <row r="311" spans="2:6" x14ac:dyDescent="0.2">
      <c r="B311" s="7"/>
      <c r="F311" s="7"/>
    </row>
    <row r="312" spans="2:6" x14ac:dyDescent="0.2">
      <c r="B312" s="7"/>
      <c r="F312" s="7"/>
    </row>
    <row r="313" spans="2:6" x14ac:dyDescent="0.2">
      <c r="B313" s="7"/>
      <c r="F313" s="7"/>
    </row>
    <row r="314" spans="2:6" x14ac:dyDescent="0.2">
      <c r="B314" s="7"/>
      <c r="F314" s="7"/>
    </row>
    <row r="315" spans="2:6" x14ac:dyDescent="0.2">
      <c r="B315" s="7"/>
      <c r="F315" s="7"/>
    </row>
    <row r="316" spans="2:6" x14ac:dyDescent="0.2">
      <c r="B316" s="7"/>
      <c r="F316" s="7"/>
    </row>
    <row r="317" spans="2:6" x14ac:dyDescent="0.2">
      <c r="B317" s="7"/>
      <c r="F317" s="7"/>
    </row>
    <row r="318" spans="2:6" x14ac:dyDescent="0.2">
      <c r="B318" s="7"/>
      <c r="F318" s="7"/>
    </row>
    <row r="319" spans="2:6" x14ac:dyDescent="0.2">
      <c r="B319" s="7"/>
      <c r="F319" s="7"/>
    </row>
    <row r="320" spans="2:6" x14ac:dyDescent="0.2">
      <c r="B320" s="7"/>
      <c r="F320" s="7"/>
    </row>
    <row r="321" spans="2:6" x14ac:dyDescent="0.2">
      <c r="B321" s="7"/>
      <c r="F321" s="7"/>
    </row>
    <row r="322" spans="2:6" x14ac:dyDescent="0.2">
      <c r="B322" s="7"/>
      <c r="F322" s="7"/>
    </row>
    <row r="323" spans="2:6" x14ac:dyDescent="0.2">
      <c r="B323" s="7"/>
      <c r="F323" s="7"/>
    </row>
    <row r="324" spans="2:6" x14ac:dyDescent="0.2">
      <c r="B324" s="7"/>
      <c r="F324" s="7"/>
    </row>
    <row r="325" spans="2:6" x14ac:dyDescent="0.2">
      <c r="B325" s="7"/>
      <c r="F325" s="7"/>
    </row>
    <row r="326" spans="2:6" x14ac:dyDescent="0.2">
      <c r="B326" s="7"/>
      <c r="F326" s="7"/>
    </row>
    <row r="327" spans="2:6" x14ac:dyDescent="0.2">
      <c r="B327" s="7"/>
      <c r="F327" s="7"/>
    </row>
    <row r="328" spans="2:6" x14ac:dyDescent="0.2">
      <c r="B328" s="7"/>
      <c r="F328" s="7"/>
    </row>
    <row r="329" spans="2:6" x14ac:dyDescent="0.2">
      <c r="B329" s="7"/>
      <c r="F329" s="7"/>
    </row>
    <row r="330" spans="2:6" x14ac:dyDescent="0.2">
      <c r="B330" s="7"/>
      <c r="F330" s="7"/>
    </row>
    <row r="331" spans="2:6" x14ac:dyDescent="0.2">
      <c r="B331" s="7"/>
      <c r="F331" s="7"/>
    </row>
    <row r="332" spans="2:6" x14ac:dyDescent="0.2">
      <c r="B332" s="7"/>
      <c r="F332" s="7"/>
    </row>
    <row r="333" spans="2:6" x14ac:dyDescent="0.2">
      <c r="B333" s="7"/>
      <c r="F333" s="7"/>
    </row>
    <row r="334" spans="2:6" x14ac:dyDescent="0.2">
      <c r="B334" s="7"/>
      <c r="F334" s="7"/>
    </row>
    <row r="335" spans="2:6" x14ac:dyDescent="0.2">
      <c r="B335" s="7"/>
      <c r="F335" s="7"/>
    </row>
    <row r="336" spans="2:6" x14ac:dyDescent="0.2">
      <c r="B336" s="7"/>
      <c r="F336" s="7"/>
    </row>
    <row r="337" spans="2:6" x14ac:dyDescent="0.2">
      <c r="B337" s="7"/>
      <c r="F337" s="7"/>
    </row>
    <row r="338" spans="2:6" x14ac:dyDescent="0.2">
      <c r="B338" s="7"/>
      <c r="F338" s="7"/>
    </row>
    <row r="339" spans="2:6" x14ac:dyDescent="0.2">
      <c r="B339" s="7"/>
      <c r="F339" s="7"/>
    </row>
    <row r="340" spans="2:6" x14ac:dyDescent="0.2">
      <c r="B340" s="7"/>
      <c r="F340" s="7"/>
    </row>
    <row r="341" spans="2:6" x14ac:dyDescent="0.2">
      <c r="B341" s="7"/>
      <c r="F341" s="7"/>
    </row>
    <row r="342" spans="2:6" x14ac:dyDescent="0.2">
      <c r="B342" s="7"/>
      <c r="F342" s="7"/>
    </row>
    <row r="343" spans="2:6" x14ac:dyDescent="0.2">
      <c r="B343" s="7"/>
      <c r="F343" s="7"/>
    </row>
    <row r="344" spans="2:6" x14ac:dyDescent="0.2">
      <c r="B344" s="7"/>
      <c r="F344" s="7"/>
    </row>
    <row r="345" spans="2:6" x14ac:dyDescent="0.2">
      <c r="B345" s="7"/>
      <c r="F345" s="7"/>
    </row>
    <row r="346" spans="2:6" x14ac:dyDescent="0.2">
      <c r="B346" s="7"/>
      <c r="F346" s="7"/>
    </row>
    <row r="347" spans="2:6" x14ac:dyDescent="0.2">
      <c r="B347" s="7"/>
      <c r="F347" s="7"/>
    </row>
    <row r="348" spans="2:6" x14ac:dyDescent="0.2">
      <c r="B348" s="7"/>
      <c r="F348" s="7"/>
    </row>
    <row r="349" spans="2:6" x14ac:dyDescent="0.2">
      <c r="B349" s="7"/>
      <c r="F349" s="7"/>
    </row>
    <row r="350" spans="2:6" x14ac:dyDescent="0.2">
      <c r="B350" s="7"/>
      <c r="F350" s="7"/>
    </row>
    <row r="351" spans="2:6" x14ac:dyDescent="0.2">
      <c r="B351" s="7"/>
      <c r="F351" s="7"/>
    </row>
    <row r="352" spans="2: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</sheetData>
  <phoneticPr fontId="8" type="noConversion"/>
  <hyperlinks>
    <hyperlink ref="A3" r:id="rId1" xr:uid="{00000000-0004-0000-0100-000000000000}"/>
    <hyperlink ref="P20" r:id="rId2" display="http://www.konkoly.hu/cgi-bin/IBVS?4887" xr:uid="{00000000-0004-0000-0100-000001000000}"/>
    <hyperlink ref="P22" r:id="rId3" display="http://www.bav-astro.de/sfs/BAVM_link.php?BAVMnr=172" xr:uid="{00000000-0004-0000-0100-000002000000}"/>
    <hyperlink ref="P50" r:id="rId4" display="http://www.konkoly.hu/cgi-bin/IBVS?5676" xr:uid="{00000000-0004-0000-0100-000003000000}"/>
    <hyperlink ref="P23" r:id="rId5" display="http://var.astro.cz/oejv/issues/oejv0003.pdf" xr:uid="{00000000-0004-0000-0100-000004000000}"/>
    <hyperlink ref="P51" r:id="rId6" display="http://var.astro.cz/oejv/issues/oejv0107.pdf" xr:uid="{00000000-0004-0000-0100-000005000000}"/>
    <hyperlink ref="P52" r:id="rId7" display="http://var.astro.cz/oejv/issues/oejv0107.pdf" xr:uid="{00000000-0004-0000-0100-000006000000}"/>
    <hyperlink ref="P24" r:id="rId8" display="http://var.astro.cz/oejv/issues/oejv0074.pdf" xr:uid="{00000000-0004-0000-0100-000007000000}"/>
    <hyperlink ref="P25" r:id="rId9" display="http://www.konkoly.hu/cgi-bin/IBVS?5760" xr:uid="{00000000-0004-0000-0100-000008000000}"/>
    <hyperlink ref="P53" r:id="rId10" display="http://www.bav-astro.de/sfs/BAVM_link.php?BAVMnr=212" xr:uid="{00000000-0004-0000-0100-000009000000}"/>
    <hyperlink ref="P26" r:id="rId11" display="http://www.konkoly.hu/cgi-bin/IBVS?5960" xr:uid="{00000000-0004-0000-0100-00000A000000}"/>
    <hyperlink ref="P27" r:id="rId12" display="http://www.konkoly.hu/cgi-bin/IBVS?6042" xr:uid="{00000000-0004-0000-0100-00000B000000}"/>
    <hyperlink ref="P28" r:id="rId13" display="http://www.bav-astro.de/sfs/BAVM_link.php?BAVMnr=234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2024-01-09T01:52:05Z</dcterms:modified>
</cp:coreProperties>
</file>