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AAC4AB-3262-43FE-957A-0B471181D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U26" i="1"/>
  <c r="G11" i="1"/>
  <c r="F11" i="1"/>
  <c r="E21" i="1"/>
  <c r="F21" i="1"/>
  <c r="G21" i="1"/>
  <c r="H21" i="1"/>
  <c r="E22" i="1"/>
  <c r="F22" i="1"/>
  <c r="G22" i="1"/>
  <c r="I22" i="1"/>
  <c r="E23" i="1"/>
  <c r="F23" i="1"/>
  <c r="G23" i="1"/>
  <c r="J23" i="1"/>
  <c r="E25" i="1"/>
  <c r="F25" i="1"/>
  <c r="G25" i="1"/>
  <c r="J25" i="1"/>
  <c r="E24" i="1"/>
  <c r="F24" i="1"/>
  <c r="Q26" i="1"/>
  <c r="Q25" i="1"/>
  <c r="Q24" i="1"/>
  <c r="Q21" i="1"/>
  <c r="Q23" i="1"/>
  <c r="E15" i="1"/>
  <c r="C17" i="1"/>
  <c r="Q22" i="1"/>
  <c r="C12" i="1"/>
  <c r="C16" i="1" l="1"/>
  <c r="D18" i="1" s="1"/>
  <c r="C11" i="1"/>
  <c r="O25" i="1" l="1"/>
  <c r="O23" i="1"/>
  <c r="O22" i="1"/>
  <c r="C15" i="1"/>
  <c r="C18" i="1" s="1"/>
  <c r="O21" i="1"/>
  <c r="O24" i="1"/>
  <c r="O26" i="1"/>
  <c r="E16" i="1" l="1"/>
  <c r="E17" i="1" s="1"/>
</calcChain>
</file>

<file path=xl/sharedStrings.xml><?xml version="1.0" encoding="utf-8"?>
<sst xmlns="http://schemas.openxmlformats.org/spreadsheetml/2006/main" count="56" uniqueCount="49">
  <si>
    <t>VSB-059</t>
  </si>
  <si>
    <t>BAD?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</si>
  <si>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</si>
  <si>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</si>
  <si>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</si>
  <si>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</si>
  <si>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</si>
  <si>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</si>
  <si>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</si>
  <si>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</si>
  <si>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</si>
  <si>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</si>
  <si>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</si>
  <si>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</si>
  <si>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</si>
  <si>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</si>
  <si>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</si>
  <si>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</si>
  <si>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</si>
  <si>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</si>
  <si>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</si>
  <si>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</si>
  <si>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</si>
  <si>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</si>
  <si>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</si>
  <si>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</si>
  <si>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</si>
  <si>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</si>
  <si>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</si>
  <si>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</si>
  <si>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</si>
  <si>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</si>
  <si>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</si>
  <si>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</si>
  <si>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</si>
  <si>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</si>
  <si>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</si>
  <si>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</si>
  <si>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</si>
  <si>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</si>
  <si>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</si>
  <si>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</si>
  <si>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I</t>
  </si>
  <si>
    <t>Kreiner</t>
  </si>
  <si>
    <t>J.M. Kreiner, 2004, Acta Astronomica, vol. 54, pp 207-210.</t>
  </si>
  <si>
    <t>EA</t>
  </si>
  <si>
    <t>IBVS 6011</t>
  </si>
  <si>
    <t>OEJV 0147</t>
  </si>
  <si>
    <t>NZ And / GSC 2304-0116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</si>
</sst>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5" xfId="0" applyFont="1" applyBorder="1">
      <alignment vertical="top"/>
    </xf>
    <xf numFmtId="0" fontId="15" fillId="0" borderId="11" xfId="0" applyFont="1" applyBorder="1" applyAlignment="1"/>
    <xf numFmtId="0" fontId="0" fillId="0" borderId="12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And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B-4ED6-9FDE-D643BE5E6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-1.6937999993388075E-2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B-4ED6-9FDE-D643BE5E6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-2.1770999999716878E-2</c:v>
                </c:pt>
                <c:pt idx="4">
                  <c:v>-2.2336000001814682E-2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CB-4ED6-9FDE-D643BE5E6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CB-4ED6-9FDE-D643BE5E6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CB-4ED6-9FDE-D643BE5E6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CB-4ED6-9FDE-D643BE5E6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0.01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CB-4ED6-9FDE-D643BE5E6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1.4235598255273214E-4</c:v>
                </c:pt>
                <c:pt idx="1">
                  <c:v>-1.7931834233519281E-2</c:v>
                </c:pt>
                <c:pt idx="2">
                  <c:v>-2.0932464306399175E-2</c:v>
                </c:pt>
                <c:pt idx="3">
                  <c:v>-2.2359435823263447E-2</c:v>
                </c:pt>
                <c:pt idx="4">
                  <c:v>-2.2323057437553917E-2</c:v>
                </c:pt>
                <c:pt idx="5">
                  <c:v>-2.3745334969165345E-2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CB-4ED6-9FDE-D643BE5E61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15402</c:v>
                </c:pt>
                <c:pt idx="2">
                  <c:v>17959</c:v>
                </c:pt>
                <c:pt idx="3">
                  <c:v>19175</c:v>
                </c:pt>
                <c:pt idx="4">
                  <c:v>19144</c:v>
                </c:pt>
                <c:pt idx="5">
                  <c:v>20356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  <c:pt idx="3">
                  <c:v>-1.2775000002875458E-2</c:v>
                </c:pt>
                <c:pt idx="5">
                  <c:v>-8.4639999331557192E-3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CB-4ED6-9FDE-D643BE5E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226560"/>
        <c:axId val="1"/>
      </c:scatterChart>
      <c:valAx>
        <c:axId val="67122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22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3609022556392"/>
          <c:y val="0.92353064690443099"/>
          <c:w val="0.8015037593984962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0</xdr:row>
      <xdr:rowOff>28575</xdr:rowOff>
    </xdr:from>
    <xdr:to>
      <xdr:col>18</xdr:col>
      <xdr:colOff>533400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107733-3FA8-4055-E16A-708B0A977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>
      <c r="A1" s="1" t="s">
        <v>48</v>
      </c>
    </row>
    <row r="2" spans="1:7">
      <c r="A2" t="s">
        <v>27</v>
      </c>
      <c r="B2" t="s">
        <v>45</v>
      </c>
      <c r="C2" s="3"/>
      <c r="D2" s="3"/>
    </row>
    <row r="3" spans="1:7" ht="13.5" thickBot="1"/>
    <row r="4" spans="1:7" ht="13.5" thickBot="1">
      <c r="A4" s="5" t="s">
        <v>3</v>
      </c>
      <c r="C4" s="28">
        <v>38643.544999999998</v>
      </c>
      <c r="D4" s="29">
        <v>0.89966900000000005</v>
      </c>
    </row>
    <row r="6" spans="1:7">
      <c r="A6" s="5" t="s">
        <v>4</v>
      </c>
    </row>
    <row r="7" spans="1:7">
      <c r="A7" t="s">
        <v>5</v>
      </c>
      <c r="C7">
        <v>38643.544999999998</v>
      </c>
      <c r="D7" s="27" t="s">
        <v>44</v>
      </c>
    </row>
    <row r="8" spans="1:7">
      <c r="A8" t="s">
        <v>6</v>
      </c>
      <c r="C8">
        <v>0.89966900000000005</v>
      </c>
      <c r="D8" s="27" t="s">
        <v>44</v>
      </c>
    </row>
    <row r="9" spans="1:7">
      <c r="A9" s="9" t="s">
        <v>34</v>
      </c>
      <c r="B9" s="10"/>
      <c r="C9" s="11">
        <v>-9.5</v>
      </c>
      <c r="D9" s="10" t="s">
        <v>35</v>
      </c>
      <c r="E9" s="10"/>
    </row>
    <row r="10" spans="1:7" ht="13.5" thickBot="1">
      <c r="A10" s="10"/>
      <c r="B10" s="10"/>
      <c r="C10" s="4" t="s">
        <v>23</v>
      </c>
      <c r="D10" s="4" t="s">
        <v>24</v>
      </c>
      <c r="E10" s="10"/>
    </row>
    <row r="11" spans="1:7">
      <c r="A11" s="10" t="s">
        <v>19</v>
      </c>
      <c r="B11" s="10"/>
      <c r="C11" s="22">
        <f ca="1">INTERCEPT(INDIRECT($G$11):G991,INDIRECT($F$11):F991)</f>
        <v>1.4235598255273214E-4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20</v>
      </c>
      <c r="B12" s="10"/>
      <c r="C12" s="22">
        <f ca="1">SLOPE(INDIRECT($G$11):G991,INDIRECT($F$11):F991)</f>
        <v>-1.1734963132107525E-6</v>
      </c>
      <c r="D12" s="3"/>
      <c r="E12" s="10"/>
    </row>
    <row r="13" spans="1:7">
      <c r="A13" s="10" t="s">
        <v>22</v>
      </c>
      <c r="B13" s="10"/>
      <c r="C13" s="3" t="s">
        <v>17</v>
      </c>
      <c r="D13" s="3"/>
      <c r="E13" s="10"/>
    </row>
    <row r="14" spans="1:7">
      <c r="A14" s="10"/>
      <c r="B14" s="10"/>
      <c r="C14" s="10"/>
      <c r="D14" s="10"/>
      <c r="E14" s="10"/>
    </row>
    <row r="15" spans="1:7">
      <c r="A15" s="12" t="s">
        <v>21</v>
      </c>
      <c r="B15" s="10"/>
      <c r="C15" s="13">
        <f ca="1">(C7+C11)+(C8+C12)*INT(MAX(F21:F3532))</f>
        <v>56957.183418665023</v>
      </c>
      <c r="D15" s="14" t="s">
        <v>36</v>
      </c>
      <c r="E15" s="15">
        <f ca="1">TODAY()+15018.5-B9/24</f>
        <v>60318.5</v>
      </c>
    </row>
    <row r="16" spans="1:7">
      <c r="A16" s="16" t="s">
        <v>7</v>
      </c>
      <c r="B16" s="10"/>
      <c r="C16" s="17">
        <f ca="1">+C8+C12</f>
        <v>0.89966782650368682</v>
      </c>
      <c r="D16" s="14" t="s">
        <v>37</v>
      </c>
      <c r="E16" s="15">
        <f ca="1">ROUND(2*(E15-C15)/C16,0)/2+1</f>
        <v>3737</v>
      </c>
    </row>
    <row r="17" spans="1:21" ht="13.5" thickBot="1">
      <c r="A17" s="14" t="s">
        <v>33</v>
      </c>
      <c r="B17" s="10"/>
      <c r="C17" s="10">
        <f>COUNT(C21:C2190)</f>
        <v>6</v>
      </c>
      <c r="D17" s="14" t="s">
        <v>38</v>
      </c>
      <c r="E17" s="18">
        <f ca="1">+C15+C16*E16-15018.5-C9/24</f>
        <v>45301.137919642635</v>
      </c>
    </row>
    <row r="18" spans="1:21" ht="14.25" thickTop="1" thickBot="1">
      <c r="A18" s="16" t="s">
        <v>8</v>
      </c>
      <c r="B18" s="10"/>
      <c r="C18" s="19">
        <f ca="1">+C15</f>
        <v>56957.183418665023</v>
      </c>
      <c r="D18" s="20">
        <f ca="1">+C16</f>
        <v>0.89966782650368682</v>
      </c>
      <c r="E18" s="21" t="s">
        <v>39</v>
      </c>
    </row>
    <row r="19" spans="1:21" ht="13.5" thickTop="1">
      <c r="A19" s="25" t="s">
        <v>40</v>
      </c>
      <c r="E19" s="26">
        <v>21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15</v>
      </c>
      <c r="I20" s="7" t="s">
        <v>43</v>
      </c>
      <c r="J20" s="7" t="s">
        <v>32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18</v>
      </c>
      <c r="U20" s="30" t="s">
        <v>1</v>
      </c>
    </row>
    <row r="21" spans="1:21">
      <c r="A21" t="s">
        <v>15</v>
      </c>
      <c r="C21" s="8">
        <v>38643.544999999998</v>
      </c>
      <c r="D21" s="8"/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1.4235598255273214E-4</v>
      </c>
      <c r="Q21" s="2">
        <f t="shared" ref="Q21:Q26" si="3">+C21-15018.5</f>
        <v>23625.044999999998</v>
      </c>
    </row>
    <row r="22" spans="1:21">
      <c r="A22" t="s">
        <v>43</v>
      </c>
      <c r="C22" s="8">
        <v>52500.23</v>
      </c>
      <c r="D22" s="8" t="s">
        <v>17</v>
      </c>
      <c r="E22">
        <f t="shared" si="0"/>
        <v>15401.981173075881</v>
      </c>
      <c r="F22">
        <f t="shared" si="1"/>
        <v>15402</v>
      </c>
      <c r="G22">
        <f>+C22-(C$7+F22*C$8)</f>
        <v>-1.6937999993388075E-2</v>
      </c>
      <c r="I22">
        <f>+G22</f>
        <v>-1.6937999993388075E-2</v>
      </c>
      <c r="O22">
        <f t="shared" ca="1" si="2"/>
        <v>-1.7931834233519281E-2</v>
      </c>
      <c r="Q22" s="2">
        <f t="shared" si="3"/>
        <v>37481.730000000003</v>
      </c>
    </row>
    <row r="23" spans="1:21">
      <c r="A23" s="33" t="s">
        <v>41</v>
      </c>
      <c r="B23" s="34" t="s">
        <v>42</v>
      </c>
      <c r="C23" s="33">
        <v>54800.678800000002</v>
      </c>
      <c r="D23" s="33">
        <v>4.0000000000000002E-4</v>
      </c>
      <c r="E23">
        <f t="shared" si="0"/>
        <v>17958.975801100183</v>
      </c>
      <c r="F23">
        <f t="shared" si="1"/>
        <v>17959</v>
      </c>
      <c r="G23">
        <f>+C23-(C$7+F23*C$8)</f>
        <v>-2.1770999999716878E-2</v>
      </c>
      <c r="J23">
        <f>+G23</f>
        <v>-2.1770999999716878E-2</v>
      </c>
      <c r="O23">
        <f t="shared" ca="1" si="2"/>
        <v>-2.0932464306399175E-2</v>
      </c>
      <c r="Q23" s="2">
        <f t="shared" si="3"/>
        <v>39782.178800000002</v>
      </c>
    </row>
    <row r="24" spans="1:21">
      <c r="A24" s="33" t="s">
        <v>46</v>
      </c>
      <c r="B24" s="34" t="s">
        <v>42</v>
      </c>
      <c r="C24" s="33">
        <v>55894.685299999997</v>
      </c>
      <c r="D24" s="33">
        <v>4.0000000000000002E-4</v>
      </c>
      <c r="E24">
        <f t="shared" si="0"/>
        <v>19174.98580033323</v>
      </c>
      <c r="F24">
        <f t="shared" si="1"/>
        <v>19175</v>
      </c>
      <c r="O24">
        <f t="shared" ca="1" si="2"/>
        <v>-2.2359435823263447E-2</v>
      </c>
      <c r="Q24" s="2">
        <f t="shared" si="3"/>
        <v>40876.185299999997</v>
      </c>
      <c r="U24">
        <v>-1.2775000002875458E-2</v>
      </c>
    </row>
    <row r="25" spans="1:21">
      <c r="A25" t="s">
        <v>47</v>
      </c>
      <c r="B25" t="s">
        <v>42</v>
      </c>
      <c r="C25" s="8">
        <v>55866.786</v>
      </c>
      <c r="D25" s="8">
        <v>0.01</v>
      </c>
      <c r="E25">
        <f t="shared" si="0"/>
        <v>19143.97517309144</v>
      </c>
      <c r="F25">
        <f t="shared" si="1"/>
        <v>19144</v>
      </c>
      <c r="G25">
        <f>+C25-(C$7+F25*C$8)</f>
        <v>-2.2336000001814682E-2</v>
      </c>
      <c r="J25">
        <f>+G25</f>
        <v>-2.2336000001814682E-2</v>
      </c>
      <c r="O25">
        <f t="shared" ca="1" si="2"/>
        <v>-2.2323057437553917E-2</v>
      </c>
      <c r="Q25" s="2">
        <f t="shared" si="3"/>
        <v>40848.286</v>
      </c>
    </row>
    <row r="26" spans="1:21">
      <c r="A26" s="31" t="s">
        <v>0</v>
      </c>
      <c r="B26" s="32" t="s">
        <v>42</v>
      </c>
      <c r="C26" s="31">
        <v>56957.198700000066</v>
      </c>
      <c r="D26" s="31" t="s">
        <v>2</v>
      </c>
      <c r="E26">
        <f t="shared" si="0"/>
        <v>20355.990592095612</v>
      </c>
      <c r="F26">
        <f t="shared" si="1"/>
        <v>20356</v>
      </c>
      <c r="O26">
        <f t="shared" ca="1" si="2"/>
        <v>-2.3745334969165345E-2</v>
      </c>
      <c r="Q26" s="2">
        <f t="shared" si="3"/>
        <v>41938.698700000066</v>
      </c>
      <c r="U26">
        <f>+C26-(C$7+F26*C$8)</f>
        <v>-8.4639999331557192E-3</v>
      </c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7" type="noConversion"/>
  <hyperlinks>
    <hyperlink ref="H64949" r:id="rId1" display="http://vsolj.cetus-net.org/bulletin.html" xr:uid="{00000000-0004-0000-0000-000000000000}"/>
    <hyperlink ref="H64942" r:id="rId2" display="https://www.aavso.org/ejaavso" xr:uid="{00000000-0004-0000-0000-000001000000}"/>
    <hyperlink ref="I64949" r:id="rId3" display="http://vsolj.cetus-net.org/bulletin.html" xr:uid="{00000000-0004-0000-0000-000002000000}"/>
    <hyperlink ref="AQ58599" r:id="rId4" display="http://cdsbib.u-strasbg.fr/cgi-bin/cdsbib?1990RMxAA..21..381G" xr:uid="{00000000-0004-0000-0000-000003000000}"/>
    <hyperlink ref="H64946" r:id="rId5" display="https://www.aavso.org/ejaavso" xr:uid="{00000000-0004-0000-0000-000004000000}"/>
    <hyperlink ref="AP5963" r:id="rId6" display="http://cdsbib.u-strasbg.fr/cgi-bin/cdsbib?1990RMxAA..21..381G" xr:uid="{00000000-0004-0000-0000-000005000000}"/>
    <hyperlink ref="AP5966" r:id="rId7" display="http://cdsbib.u-strasbg.fr/cgi-bin/cdsbib?1990RMxAA..21..381G" xr:uid="{00000000-0004-0000-0000-000006000000}"/>
    <hyperlink ref="AP5964" r:id="rId8" display="http://cdsbib.u-strasbg.fr/cgi-bin/cdsbib?1990RMxAA..21..381G" xr:uid="{00000000-0004-0000-0000-000007000000}"/>
    <hyperlink ref="AP5948" r:id="rId9" display="http://cdsbib.u-strasbg.fr/cgi-bin/cdsbib?1990RMxAA..21..381G" xr:uid="{00000000-0004-0000-0000-000008000000}"/>
    <hyperlink ref="AQ6177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86" r:id="rId12" display="http://cdsbib.u-strasbg.fr/cgi-bin/cdsbib?1990RMxAA..21..381G" xr:uid="{00000000-0004-0000-0000-00000B000000}"/>
    <hyperlink ref="I4823" r:id="rId13" display="http://vsolj.cetus-net.org/bulletin.html" xr:uid="{00000000-0004-0000-0000-00000C000000}"/>
    <hyperlink ref="H4823" r:id="rId14" display="http://vsolj.cetus-net.org/bulletin.html" xr:uid="{00000000-0004-0000-0000-00000D000000}"/>
    <hyperlink ref="AQ2249" r:id="rId15" display="http://cdsbib.u-strasbg.fr/cgi-bin/cdsbib?1990RMxAA..21..381G" xr:uid="{00000000-0004-0000-0000-00000E000000}"/>
    <hyperlink ref="AQ2248" r:id="rId16" display="http://cdsbib.u-strasbg.fr/cgi-bin/cdsbib?1990RMxAA..21..381G" xr:uid="{00000000-0004-0000-0000-00000F000000}"/>
    <hyperlink ref="AP2003" r:id="rId17" display="http://cdsbib.u-strasbg.fr/cgi-bin/cdsbib?1990RMxAA..21..381G" xr:uid="{00000000-0004-0000-0000-000010000000}"/>
    <hyperlink ref="AP2029" r:id="rId18" display="http://cdsbib.u-strasbg.fr/cgi-bin/cdsbib?1990RMxAA..21..381G" xr:uid="{00000000-0004-0000-0000-000011000000}"/>
    <hyperlink ref="AP2030" r:id="rId19" display="http://cdsbib.u-strasbg.fr/cgi-bin/cdsbib?1990RMxAA..21..381G" xr:uid="{00000000-0004-0000-0000-000012000000}"/>
    <hyperlink ref="AP202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2024-01-09T01:59:32Z</dcterms:modified>
</cp:coreProperties>
</file>