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68381F-75CC-4414-9B53-62F02E273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65" i="1" l="1"/>
  <c r="F265" i="1" s="1"/>
  <c r="G265" i="1" s="1"/>
  <c r="K265" i="1" s="1"/>
  <c r="Q265" i="1"/>
  <c r="F14" i="1"/>
  <c r="E263" i="1"/>
  <c r="F263" i="1" s="1"/>
  <c r="G263" i="1" s="1"/>
  <c r="K263" i="1" s="1"/>
  <c r="Q263" i="1"/>
  <c r="E264" i="1"/>
  <c r="F264" i="1" s="1"/>
  <c r="G264" i="1" s="1"/>
  <c r="K264" i="1" s="1"/>
  <c r="Q264" i="1"/>
  <c r="E250" i="1"/>
  <c r="F250" i="1" s="1"/>
  <c r="G250" i="1" s="1"/>
  <c r="K250" i="1" s="1"/>
  <c r="Q250" i="1"/>
  <c r="E252" i="1"/>
  <c r="F252" i="1" s="1"/>
  <c r="G252" i="1" s="1"/>
  <c r="K252" i="1" s="1"/>
  <c r="Q252" i="1"/>
  <c r="E254" i="1"/>
  <c r="F254" i="1" s="1"/>
  <c r="G254" i="1" s="1"/>
  <c r="K254" i="1" s="1"/>
  <c r="Q254" i="1"/>
  <c r="E255" i="1"/>
  <c r="F255" i="1" s="1"/>
  <c r="G255" i="1" s="1"/>
  <c r="K255" i="1" s="1"/>
  <c r="Q255" i="1"/>
  <c r="E260" i="1"/>
  <c r="F260" i="1" s="1"/>
  <c r="G260" i="1" s="1"/>
  <c r="K260" i="1" s="1"/>
  <c r="Q260" i="1"/>
  <c r="E261" i="1"/>
  <c r="F261" i="1" s="1"/>
  <c r="G261" i="1" s="1"/>
  <c r="K261" i="1" s="1"/>
  <c r="Q261" i="1"/>
  <c r="E262" i="1"/>
  <c r="F262" i="1" s="1"/>
  <c r="G262" i="1" s="1"/>
  <c r="K262" i="1" s="1"/>
  <c r="Q262" i="1"/>
  <c r="E253" i="1"/>
  <c r="F253" i="1" s="1"/>
  <c r="G253" i="1" s="1"/>
  <c r="K253" i="1" s="1"/>
  <c r="Q253" i="1"/>
  <c r="E259" i="1"/>
  <c r="F259" i="1" s="1"/>
  <c r="G259" i="1" s="1"/>
  <c r="K259" i="1" s="1"/>
  <c r="Q259" i="1"/>
  <c r="E249" i="1"/>
  <c r="F249" i="1" s="1"/>
  <c r="G249" i="1" s="1"/>
  <c r="K249" i="1" s="1"/>
  <c r="E251" i="1"/>
  <c r="F251" i="1" s="1"/>
  <c r="G251" i="1" s="1"/>
  <c r="K251" i="1" s="1"/>
  <c r="E256" i="1"/>
  <c r="F256" i="1" s="1"/>
  <c r="G256" i="1" s="1"/>
  <c r="K256" i="1" s="1"/>
  <c r="E257" i="1"/>
  <c r="F257" i="1"/>
  <c r="G257" i="1" s="1"/>
  <c r="K257" i="1" s="1"/>
  <c r="E258" i="1"/>
  <c r="F258" i="1"/>
  <c r="G258" i="1" s="1"/>
  <c r="K258" i="1" s="1"/>
  <c r="D9" i="1"/>
  <c r="C9" i="1"/>
  <c r="E228" i="1"/>
  <c r="F228" i="1" s="1"/>
  <c r="G228" i="1" s="1"/>
  <c r="K228" i="1" s="1"/>
  <c r="E229" i="1"/>
  <c r="F229" i="1" s="1"/>
  <c r="G229" i="1" s="1"/>
  <c r="M229" i="1" s="1"/>
  <c r="E230" i="1"/>
  <c r="F230" i="1" s="1"/>
  <c r="G230" i="1" s="1"/>
  <c r="K230" i="1" s="1"/>
  <c r="E232" i="1"/>
  <c r="F232" i="1"/>
  <c r="G232" i="1" s="1"/>
  <c r="K232" i="1" s="1"/>
  <c r="E233" i="1"/>
  <c r="F233" i="1" s="1"/>
  <c r="G233" i="1" s="1"/>
  <c r="K233" i="1" s="1"/>
  <c r="E235" i="1"/>
  <c r="F235" i="1" s="1"/>
  <c r="G235" i="1" s="1"/>
  <c r="K235" i="1" s="1"/>
  <c r="E236" i="1"/>
  <c r="F236" i="1" s="1"/>
  <c r="G236" i="1" s="1"/>
  <c r="K236" i="1" s="1"/>
  <c r="E237" i="1"/>
  <c r="F237" i="1" s="1"/>
  <c r="G237" i="1" s="1"/>
  <c r="K237" i="1" s="1"/>
  <c r="E238" i="1"/>
  <c r="F238" i="1" s="1"/>
  <c r="G238" i="1" s="1"/>
  <c r="K238" i="1" s="1"/>
  <c r="E231" i="1"/>
  <c r="F231" i="1"/>
  <c r="G231" i="1" s="1"/>
  <c r="K231" i="1" s="1"/>
  <c r="E234" i="1"/>
  <c r="F234" i="1" s="1"/>
  <c r="G234" i="1" s="1"/>
  <c r="K234" i="1" s="1"/>
  <c r="E239" i="1"/>
  <c r="F239" i="1"/>
  <c r="G239" i="1" s="1"/>
  <c r="K239" i="1" s="1"/>
  <c r="E240" i="1"/>
  <c r="F240" i="1" s="1"/>
  <c r="G240" i="1" s="1"/>
  <c r="K240" i="1" s="1"/>
  <c r="E241" i="1"/>
  <c r="F241" i="1" s="1"/>
  <c r="G241" i="1" s="1"/>
  <c r="K241" i="1" s="1"/>
  <c r="E242" i="1"/>
  <c r="F242" i="1" s="1"/>
  <c r="G242" i="1" s="1"/>
  <c r="K242" i="1" s="1"/>
  <c r="E243" i="1"/>
  <c r="F243" i="1" s="1"/>
  <c r="G243" i="1" s="1"/>
  <c r="K243" i="1" s="1"/>
  <c r="E244" i="1"/>
  <c r="F244" i="1" s="1"/>
  <c r="G244" i="1" s="1"/>
  <c r="K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K247" i="1" s="1"/>
  <c r="E248" i="1"/>
  <c r="F248" i="1" s="1"/>
  <c r="G248" i="1" s="1"/>
  <c r="K248" i="1" s="1"/>
  <c r="Q249" i="1"/>
  <c r="Q251" i="1"/>
  <c r="Q256" i="1"/>
  <c r="Q257" i="1"/>
  <c r="Q258" i="1"/>
  <c r="Q245" i="1"/>
  <c r="Q246" i="1"/>
  <c r="Q247" i="1"/>
  <c r="Q248" i="1"/>
  <c r="Q231" i="1"/>
  <c r="Q234" i="1"/>
  <c r="Q239" i="1"/>
  <c r="Q240" i="1"/>
  <c r="Q241" i="1"/>
  <c r="Q242" i="1"/>
  <c r="Q243" i="1"/>
  <c r="Q244" i="1"/>
  <c r="C7" i="3"/>
  <c r="C8" i="3"/>
  <c r="C9" i="3"/>
  <c r="D9" i="3"/>
  <c r="E50" i="3"/>
  <c r="F50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E92" i="3"/>
  <c r="F92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E107" i="3"/>
  <c r="F107" i="3"/>
  <c r="Q107" i="3"/>
  <c r="Q108" i="3"/>
  <c r="Q109" i="3"/>
  <c r="E110" i="3"/>
  <c r="F110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E136" i="3"/>
  <c r="F136" i="3"/>
  <c r="G136" i="3"/>
  <c r="J136" i="3"/>
  <c r="Q136" i="3"/>
  <c r="Q137" i="3"/>
  <c r="Q138" i="3"/>
  <c r="E139" i="3"/>
  <c r="F139" i="3"/>
  <c r="Q139" i="3"/>
  <c r="Q140" i="3"/>
  <c r="Q141" i="3"/>
  <c r="Q142" i="3"/>
  <c r="Q143" i="3"/>
  <c r="E144" i="3"/>
  <c r="F144" i="3"/>
  <c r="G144" i="3"/>
  <c r="N144" i="3"/>
  <c r="Q144" i="3"/>
  <c r="Q145" i="3"/>
  <c r="Q146" i="3"/>
  <c r="E147" i="3"/>
  <c r="F147" i="3"/>
  <c r="Q147" i="3"/>
  <c r="Q148" i="3"/>
  <c r="Q149" i="3"/>
  <c r="Q150" i="3"/>
  <c r="Q151" i="3"/>
  <c r="E152" i="3"/>
  <c r="F152" i="3"/>
  <c r="Q152" i="3"/>
  <c r="Q153" i="3"/>
  <c r="Q154" i="3"/>
  <c r="E155" i="3"/>
  <c r="F155" i="3"/>
  <c r="Q155" i="3"/>
  <c r="Q156" i="3"/>
  <c r="Q157" i="3"/>
  <c r="Q158" i="3"/>
  <c r="Q159" i="3"/>
  <c r="E160" i="3"/>
  <c r="F160" i="3"/>
  <c r="G160" i="3"/>
  <c r="I160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E179" i="3"/>
  <c r="F179" i="3"/>
  <c r="Q179" i="3"/>
  <c r="Q180" i="3"/>
  <c r="Q181" i="3"/>
  <c r="Q182" i="3"/>
  <c r="Q183" i="3"/>
  <c r="Q184" i="3"/>
  <c r="Q185" i="3"/>
  <c r="Q186" i="3"/>
  <c r="E187" i="3"/>
  <c r="F187" i="3"/>
  <c r="Q187" i="3"/>
  <c r="Q188" i="3"/>
  <c r="Q189" i="3"/>
  <c r="E190" i="3"/>
  <c r="F190" i="3"/>
  <c r="Q190" i="3"/>
  <c r="Q191" i="3"/>
  <c r="Q192" i="3"/>
  <c r="Q193" i="3"/>
  <c r="E194" i="3"/>
  <c r="F194" i="3"/>
  <c r="Q194" i="3"/>
  <c r="Q195" i="3"/>
  <c r="Q196" i="3"/>
  <c r="Q197" i="3"/>
  <c r="E198" i="3"/>
  <c r="F198" i="3"/>
  <c r="Q198" i="3"/>
  <c r="Q199" i="3"/>
  <c r="Q200" i="3"/>
  <c r="Q201" i="3"/>
  <c r="E202" i="3"/>
  <c r="F202" i="3"/>
  <c r="Q202" i="3"/>
  <c r="Q203" i="3"/>
  <c r="Q204" i="3"/>
  <c r="Q205" i="3"/>
  <c r="E206" i="3"/>
  <c r="F206" i="3"/>
  <c r="Q206" i="3"/>
  <c r="Q207" i="3"/>
  <c r="E208" i="3"/>
  <c r="F208" i="3"/>
  <c r="Q208" i="3"/>
  <c r="E209" i="3"/>
  <c r="F209" i="3"/>
  <c r="G209" i="3"/>
  <c r="K209" i="3"/>
  <c r="Q209" i="3"/>
  <c r="E210" i="3"/>
  <c r="F210" i="3"/>
  <c r="G210" i="3"/>
  <c r="K210" i="3"/>
  <c r="Q210" i="3"/>
  <c r="Q211" i="3"/>
  <c r="E212" i="3"/>
  <c r="F212" i="3"/>
  <c r="Q212" i="3"/>
  <c r="E213" i="3"/>
  <c r="F213" i="3"/>
  <c r="G213" i="3"/>
  <c r="N213" i="3"/>
  <c r="Q213" i="3"/>
  <c r="E214" i="3"/>
  <c r="F214" i="3"/>
  <c r="G214" i="3"/>
  <c r="K214" i="3"/>
  <c r="Q214" i="3"/>
  <c r="Q215" i="3"/>
  <c r="E216" i="3"/>
  <c r="F216" i="3"/>
  <c r="Q216" i="3"/>
  <c r="E217" i="3"/>
  <c r="F217" i="3"/>
  <c r="G217" i="3"/>
  <c r="M217" i="3"/>
  <c r="Q217" i="3"/>
  <c r="E218" i="3"/>
  <c r="F218" i="3"/>
  <c r="G218" i="3"/>
  <c r="M218" i="3"/>
  <c r="Q218" i="3"/>
  <c r="Q219" i="3"/>
  <c r="E220" i="3"/>
  <c r="F220" i="3"/>
  <c r="Q220" i="3"/>
  <c r="E221" i="3"/>
  <c r="F221" i="3"/>
  <c r="G221" i="3"/>
  <c r="M221" i="3"/>
  <c r="Q221" i="3"/>
  <c r="E222" i="3"/>
  <c r="F222" i="3"/>
  <c r="G222" i="3"/>
  <c r="K222" i="3"/>
  <c r="Q222" i="3"/>
  <c r="Q223" i="3"/>
  <c r="E224" i="3"/>
  <c r="F224" i="3"/>
  <c r="Q224" i="3"/>
  <c r="E225" i="3"/>
  <c r="F225" i="3"/>
  <c r="G225" i="3"/>
  <c r="K225" i="3"/>
  <c r="Q225" i="3"/>
  <c r="E226" i="3"/>
  <c r="F226" i="3"/>
  <c r="G226" i="3"/>
  <c r="M226" i="3"/>
  <c r="Q226" i="3"/>
  <c r="Q227" i="3"/>
  <c r="E228" i="3"/>
  <c r="F228" i="3"/>
  <c r="Q228" i="3"/>
  <c r="E229" i="3"/>
  <c r="F229" i="3"/>
  <c r="G229" i="3"/>
  <c r="M229" i="3"/>
  <c r="Q229" i="3"/>
  <c r="E230" i="3"/>
  <c r="F230" i="3"/>
  <c r="G230" i="3"/>
  <c r="K230" i="3"/>
  <c r="Q230" i="3"/>
  <c r="Q231" i="3"/>
  <c r="E232" i="3"/>
  <c r="F232" i="3"/>
  <c r="Q232" i="3"/>
  <c r="E233" i="3"/>
  <c r="F233" i="3"/>
  <c r="G233" i="3"/>
  <c r="K233" i="3"/>
  <c r="Q233" i="3"/>
  <c r="E234" i="3"/>
  <c r="F234" i="3"/>
  <c r="G234" i="3"/>
  <c r="K234" i="3"/>
  <c r="Q234" i="3"/>
  <c r="Q235" i="3"/>
  <c r="E236" i="3"/>
  <c r="F236" i="3"/>
  <c r="Q236" i="3"/>
  <c r="E197" i="1"/>
  <c r="F197" i="1" s="1"/>
  <c r="G197" i="1" s="1"/>
  <c r="J197" i="1" s="1"/>
  <c r="E198" i="1"/>
  <c r="F198" i="1" s="1"/>
  <c r="G198" i="1" s="1"/>
  <c r="J198" i="1" s="1"/>
  <c r="E199" i="1"/>
  <c r="F199" i="1" s="1"/>
  <c r="G199" i="1" s="1"/>
  <c r="J199" i="1" s="1"/>
  <c r="E200" i="1"/>
  <c r="F200" i="1" s="1"/>
  <c r="G200" i="1" s="1"/>
  <c r="K200" i="1" s="1"/>
  <c r="E201" i="1"/>
  <c r="F201" i="1" s="1"/>
  <c r="G201" i="1" s="1"/>
  <c r="K201" i="1" s="1"/>
  <c r="E202" i="1"/>
  <c r="F202" i="1" s="1"/>
  <c r="G202" i="1" s="1"/>
  <c r="K202" i="1" s="1"/>
  <c r="E203" i="1"/>
  <c r="F203" i="1" s="1"/>
  <c r="G203" i="1" s="1"/>
  <c r="K203" i="1" s="1"/>
  <c r="E204" i="1"/>
  <c r="F204" i="1"/>
  <c r="G204" i="1" s="1"/>
  <c r="N204" i="1" s="1"/>
  <c r="E205" i="1"/>
  <c r="F205" i="1" s="1"/>
  <c r="G205" i="1" s="1"/>
  <c r="N205" i="1" s="1"/>
  <c r="E206" i="1"/>
  <c r="F206" i="1" s="1"/>
  <c r="G206" i="1" s="1"/>
  <c r="N206" i="1" s="1"/>
  <c r="E207" i="1"/>
  <c r="F207" i="1" s="1"/>
  <c r="G207" i="1" s="1"/>
  <c r="K207" i="1" s="1"/>
  <c r="E208" i="1"/>
  <c r="F208" i="1" s="1"/>
  <c r="G208" i="1" s="1"/>
  <c r="K208" i="1" s="1"/>
  <c r="E209" i="1"/>
  <c r="F209" i="1" s="1"/>
  <c r="G209" i="1" s="1"/>
  <c r="K209" i="1" s="1"/>
  <c r="E210" i="1"/>
  <c r="F210" i="1" s="1"/>
  <c r="G210" i="1" s="1"/>
  <c r="K210" i="1" s="1"/>
  <c r="E211" i="1"/>
  <c r="F211" i="1" s="1"/>
  <c r="G211" i="1" s="1"/>
  <c r="K211" i="1" s="1"/>
  <c r="E212" i="1"/>
  <c r="F212" i="1" s="1"/>
  <c r="G212" i="1" s="1"/>
  <c r="K212" i="1" s="1"/>
  <c r="E213" i="1"/>
  <c r="F213" i="1" s="1"/>
  <c r="G213" i="1" s="1"/>
  <c r="N213" i="1" s="1"/>
  <c r="E214" i="1"/>
  <c r="F214" i="1" s="1"/>
  <c r="G214" i="1" s="1"/>
  <c r="K214" i="1" s="1"/>
  <c r="E215" i="1"/>
  <c r="F215" i="1" s="1"/>
  <c r="G215" i="1" s="1"/>
  <c r="N215" i="1" s="1"/>
  <c r="E216" i="1"/>
  <c r="F216" i="1" s="1"/>
  <c r="G216" i="1" s="1"/>
  <c r="M216" i="1" s="1"/>
  <c r="E217" i="1"/>
  <c r="F217" i="1" s="1"/>
  <c r="G217" i="1" s="1"/>
  <c r="M217" i="1" s="1"/>
  <c r="E218" i="1"/>
  <c r="F218" i="1" s="1"/>
  <c r="G218" i="1" s="1"/>
  <c r="M218" i="1" s="1"/>
  <c r="E219" i="1"/>
  <c r="F219" i="1" s="1"/>
  <c r="G219" i="1" s="1"/>
  <c r="M219" i="1" s="1"/>
  <c r="E220" i="1"/>
  <c r="F220" i="1" s="1"/>
  <c r="G220" i="1" s="1"/>
  <c r="M220" i="1" s="1"/>
  <c r="E221" i="1"/>
  <c r="F221" i="1" s="1"/>
  <c r="G221" i="1" s="1"/>
  <c r="M221" i="1" s="1"/>
  <c r="E222" i="1"/>
  <c r="F222" i="1" s="1"/>
  <c r="G222" i="1" s="1"/>
  <c r="K222" i="1" s="1"/>
  <c r="E223" i="1"/>
  <c r="F223" i="1" s="1"/>
  <c r="G223" i="1" s="1"/>
  <c r="N223" i="1" s="1"/>
  <c r="E224" i="1"/>
  <c r="F224" i="1"/>
  <c r="U224" i="1" s="1"/>
  <c r="E225" i="1"/>
  <c r="F225" i="1" s="1"/>
  <c r="G225" i="1"/>
  <c r="K225" i="1" s="1"/>
  <c r="E226" i="1"/>
  <c r="F226" i="1" s="1"/>
  <c r="G226" i="1" s="1"/>
  <c r="M226" i="1" s="1"/>
  <c r="E227" i="1"/>
  <c r="F227" i="1" s="1"/>
  <c r="G227" i="1" s="1"/>
  <c r="M227" i="1" s="1"/>
  <c r="Q235" i="1"/>
  <c r="Q232" i="1"/>
  <c r="Q233" i="1"/>
  <c r="Q236" i="1"/>
  <c r="Q237" i="1"/>
  <c r="Q238" i="1"/>
  <c r="Q224" i="1"/>
  <c r="Q229" i="1"/>
  <c r="Q230" i="1"/>
  <c r="Q228" i="1"/>
  <c r="Q225" i="1"/>
  <c r="Q212" i="1"/>
  <c r="Q227" i="1"/>
  <c r="E53" i="1"/>
  <c r="F53" i="1" s="1"/>
  <c r="G53" i="1" s="1"/>
  <c r="N53" i="1" s="1"/>
  <c r="E54" i="1"/>
  <c r="F54" i="1" s="1"/>
  <c r="G54" i="1" s="1"/>
  <c r="N54" i="1" s="1"/>
  <c r="E55" i="1"/>
  <c r="F55" i="1" s="1"/>
  <c r="G55" i="1" s="1"/>
  <c r="N55" i="1" s="1"/>
  <c r="E57" i="1"/>
  <c r="F57" i="1" s="1"/>
  <c r="G57" i="1" s="1"/>
  <c r="N57" i="1" s="1"/>
  <c r="E58" i="1"/>
  <c r="F58" i="1"/>
  <c r="G58" i="1" s="1"/>
  <c r="N58" i="1" s="1"/>
  <c r="E59" i="1"/>
  <c r="F59" i="1" s="1"/>
  <c r="G59" i="1" s="1"/>
  <c r="K59" i="1" s="1"/>
  <c r="E60" i="1"/>
  <c r="F60" i="1" s="1"/>
  <c r="G60" i="1" s="1"/>
  <c r="J60" i="1" s="1"/>
  <c r="E61" i="1"/>
  <c r="F61" i="1" s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 s="1"/>
  <c r="G64" i="1" s="1"/>
  <c r="J64" i="1" s="1"/>
  <c r="E65" i="1"/>
  <c r="F65" i="1" s="1"/>
  <c r="G65" i="1" s="1"/>
  <c r="J65" i="1" s="1"/>
  <c r="E66" i="1"/>
  <c r="F66" i="1" s="1"/>
  <c r="G66" i="1" s="1"/>
  <c r="J66" i="1" s="1"/>
  <c r="E67" i="1"/>
  <c r="F67" i="1" s="1"/>
  <c r="G67" i="1" s="1"/>
  <c r="J67" i="1" s="1"/>
  <c r="E68" i="1"/>
  <c r="F68" i="1" s="1"/>
  <c r="G68" i="1" s="1"/>
  <c r="J68" i="1" s="1"/>
  <c r="E69" i="1"/>
  <c r="F69" i="1" s="1"/>
  <c r="G69" i="1" s="1"/>
  <c r="J69" i="1" s="1"/>
  <c r="E70" i="1"/>
  <c r="F70" i="1" s="1"/>
  <c r="G70" i="1" s="1"/>
  <c r="E71" i="1"/>
  <c r="F71" i="1" s="1"/>
  <c r="G71" i="1" s="1"/>
  <c r="E72" i="1"/>
  <c r="F72" i="1" s="1"/>
  <c r="G72" i="1" s="1"/>
  <c r="J72" i="1" s="1"/>
  <c r="E73" i="1"/>
  <c r="F73" i="1" s="1"/>
  <c r="G73" i="1" s="1"/>
  <c r="J73" i="1" s="1"/>
  <c r="E74" i="1"/>
  <c r="F74" i="1" s="1"/>
  <c r="G74" i="1" s="1"/>
  <c r="J74" i="1" s="1"/>
  <c r="E75" i="1"/>
  <c r="F75" i="1" s="1"/>
  <c r="G75" i="1" s="1"/>
  <c r="J75" i="1" s="1"/>
  <c r="E76" i="1"/>
  <c r="F76" i="1" s="1"/>
  <c r="G76" i="1" s="1"/>
  <c r="J76" i="1" s="1"/>
  <c r="E77" i="1"/>
  <c r="F77" i="1" s="1"/>
  <c r="G77" i="1" s="1"/>
  <c r="J77" i="1" s="1"/>
  <c r="E78" i="1"/>
  <c r="F78" i="1" s="1"/>
  <c r="G78" i="1"/>
  <c r="J78" i="1" s="1"/>
  <c r="E79" i="1"/>
  <c r="F79" i="1" s="1"/>
  <c r="G79" i="1" s="1"/>
  <c r="J79" i="1" s="1"/>
  <c r="E80" i="1"/>
  <c r="F80" i="1" s="1"/>
  <c r="G80" i="1" s="1"/>
  <c r="J80" i="1" s="1"/>
  <c r="E81" i="1"/>
  <c r="F81" i="1" s="1"/>
  <c r="G81" i="1" s="1"/>
  <c r="J81" i="1" s="1"/>
  <c r="E82" i="1"/>
  <c r="F82" i="1"/>
  <c r="G82" i="1" s="1"/>
  <c r="J82" i="1" s="1"/>
  <c r="E83" i="1"/>
  <c r="F83" i="1" s="1"/>
  <c r="G83" i="1" s="1"/>
  <c r="E84" i="1"/>
  <c r="F84" i="1" s="1"/>
  <c r="G84" i="1" s="1"/>
  <c r="J84" i="1" s="1"/>
  <c r="E85" i="1"/>
  <c r="F85" i="1" s="1"/>
  <c r="G85" i="1" s="1"/>
  <c r="J85" i="1" s="1"/>
  <c r="E86" i="1"/>
  <c r="F86" i="1" s="1"/>
  <c r="G86" i="1" s="1"/>
  <c r="J86" i="1" s="1"/>
  <c r="E87" i="1"/>
  <c r="F87" i="1" s="1"/>
  <c r="G87" i="1" s="1"/>
  <c r="J87" i="1" s="1"/>
  <c r="E88" i="1"/>
  <c r="F88" i="1"/>
  <c r="G88" i="1" s="1"/>
  <c r="I88" i="1" s="1"/>
  <c r="E89" i="1"/>
  <c r="F89" i="1" s="1"/>
  <c r="G89" i="1" s="1"/>
  <c r="J89" i="1" s="1"/>
  <c r="E90" i="1"/>
  <c r="F90" i="1" s="1"/>
  <c r="G90" i="1" s="1"/>
  <c r="J90" i="1" s="1"/>
  <c r="E91" i="1"/>
  <c r="F91" i="1" s="1"/>
  <c r="G91" i="1" s="1"/>
  <c r="I91" i="1" s="1"/>
  <c r="E92" i="1"/>
  <c r="F92" i="1" s="1"/>
  <c r="G92" i="1" s="1"/>
  <c r="J92" i="1" s="1"/>
  <c r="E94" i="1"/>
  <c r="F94" i="1" s="1"/>
  <c r="G94" i="1" s="1"/>
  <c r="J94" i="1" s="1"/>
  <c r="E95" i="1"/>
  <c r="F95" i="1" s="1"/>
  <c r="G95" i="1" s="1"/>
  <c r="J95" i="1" s="1"/>
  <c r="E96" i="1"/>
  <c r="F96" i="1" s="1"/>
  <c r="G96" i="1" s="1"/>
  <c r="J96" i="1" s="1"/>
  <c r="E97" i="1"/>
  <c r="F97" i="1" s="1"/>
  <c r="G97" i="1" s="1"/>
  <c r="J97" i="1" s="1"/>
  <c r="E98" i="1"/>
  <c r="F98" i="1" s="1"/>
  <c r="G98" i="1" s="1"/>
  <c r="J98" i="1" s="1"/>
  <c r="E99" i="1"/>
  <c r="F99" i="1" s="1"/>
  <c r="G99" i="1" s="1"/>
  <c r="J99" i="1" s="1"/>
  <c r="E101" i="1"/>
  <c r="F101" i="1" s="1"/>
  <c r="G101" i="1" s="1"/>
  <c r="J101" i="1" s="1"/>
  <c r="E102" i="1"/>
  <c r="F102" i="1" s="1"/>
  <c r="G102" i="1" s="1"/>
  <c r="J102" i="1" s="1"/>
  <c r="E103" i="1"/>
  <c r="F103" i="1"/>
  <c r="G103" i="1" s="1"/>
  <c r="J103" i="1" s="1"/>
  <c r="E104" i="1"/>
  <c r="F104" i="1" s="1"/>
  <c r="G104" i="1" s="1"/>
  <c r="I104" i="1" s="1"/>
  <c r="E105" i="1"/>
  <c r="F105" i="1" s="1"/>
  <c r="G105" i="1" s="1"/>
  <c r="J105" i="1" s="1"/>
  <c r="E106" i="1"/>
  <c r="F106" i="1" s="1"/>
  <c r="G106" i="1" s="1"/>
  <c r="J106" i="1" s="1"/>
  <c r="E107" i="1"/>
  <c r="F107" i="1"/>
  <c r="G107" i="1" s="1"/>
  <c r="E108" i="1"/>
  <c r="F108" i="1" s="1"/>
  <c r="G108" i="1" s="1"/>
  <c r="J108" i="1" s="1"/>
  <c r="E109" i="1"/>
  <c r="F109" i="1" s="1"/>
  <c r="G109" i="1" s="1"/>
  <c r="J109" i="1" s="1"/>
  <c r="E111" i="1"/>
  <c r="F111" i="1" s="1"/>
  <c r="G111" i="1" s="1"/>
  <c r="J111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I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/>
  <c r="G121" i="1" s="1"/>
  <c r="J121" i="1" s="1"/>
  <c r="E122" i="1"/>
  <c r="F122" i="1"/>
  <c r="G122" i="1" s="1"/>
  <c r="J122" i="1" s="1"/>
  <c r="E123" i="1"/>
  <c r="F123" i="1" s="1"/>
  <c r="G123" i="1" s="1"/>
  <c r="J123" i="1" s="1"/>
  <c r="E124" i="1"/>
  <c r="F124" i="1" s="1"/>
  <c r="G124" i="1" s="1"/>
  <c r="J124" i="1" s="1"/>
  <c r="E125" i="1"/>
  <c r="F125" i="1" s="1"/>
  <c r="G125" i="1" s="1"/>
  <c r="J125" i="1" s="1"/>
  <c r="E126" i="1"/>
  <c r="F126" i="1" s="1"/>
  <c r="G126" i="1" s="1"/>
  <c r="J126" i="1" s="1"/>
  <c r="E127" i="1"/>
  <c r="F127" i="1"/>
  <c r="G127" i="1" s="1"/>
  <c r="J127" i="1" s="1"/>
  <c r="E128" i="1"/>
  <c r="F128" i="1" s="1"/>
  <c r="G128" i="1" s="1"/>
  <c r="N128" i="1" s="1"/>
  <c r="E129" i="1"/>
  <c r="F129" i="1" s="1"/>
  <c r="G129" i="1" s="1"/>
  <c r="N129" i="1" s="1"/>
  <c r="E130" i="1"/>
  <c r="F130" i="1" s="1"/>
  <c r="G130" i="1" s="1"/>
  <c r="E131" i="1"/>
  <c r="F131" i="1" s="1"/>
  <c r="G131" i="1" s="1"/>
  <c r="J131" i="1" s="1"/>
  <c r="E132" i="1"/>
  <c r="F132" i="1"/>
  <c r="G132" i="1" s="1"/>
  <c r="J132" i="1" s="1"/>
  <c r="E133" i="1"/>
  <c r="F133" i="1"/>
  <c r="G133" i="1" s="1"/>
  <c r="J133" i="1" s="1"/>
  <c r="E134" i="1"/>
  <c r="F134" i="1" s="1"/>
  <c r="G134" i="1" s="1"/>
  <c r="N134" i="1" s="1"/>
  <c r="E135" i="1"/>
  <c r="F135" i="1" s="1"/>
  <c r="G135" i="1" s="1"/>
  <c r="J135" i="1" s="1"/>
  <c r="E136" i="1"/>
  <c r="F136" i="1" s="1"/>
  <c r="G136" i="1" s="1"/>
  <c r="J136" i="1" s="1"/>
  <c r="E137" i="1"/>
  <c r="F137" i="1" s="1"/>
  <c r="G137" i="1" s="1"/>
  <c r="J137" i="1" s="1"/>
  <c r="E138" i="1"/>
  <c r="F138" i="1" s="1"/>
  <c r="G138" i="1" s="1"/>
  <c r="J138" i="1" s="1"/>
  <c r="E139" i="1"/>
  <c r="F139" i="1" s="1"/>
  <c r="G139" i="1" s="1"/>
  <c r="J139" i="1" s="1"/>
  <c r="E140" i="1"/>
  <c r="F140" i="1" s="1"/>
  <c r="G140" i="1" s="1"/>
  <c r="J140" i="1" s="1"/>
  <c r="E141" i="1"/>
  <c r="F141" i="1" s="1"/>
  <c r="G141" i="1" s="1"/>
  <c r="J141" i="1" s="1"/>
  <c r="E142" i="1"/>
  <c r="F142" i="1" s="1"/>
  <c r="G142" i="1" s="1"/>
  <c r="N142" i="1" s="1"/>
  <c r="E143" i="1"/>
  <c r="F143" i="1" s="1"/>
  <c r="G143" i="1" s="1"/>
  <c r="N143" i="1" s="1"/>
  <c r="E144" i="1"/>
  <c r="F144" i="1" s="1"/>
  <c r="G144" i="1" s="1"/>
  <c r="N144" i="1" s="1"/>
  <c r="E145" i="1"/>
  <c r="F145" i="1" s="1"/>
  <c r="G145" i="1" s="1"/>
  <c r="J145" i="1" s="1"/>
  <c r="E146" i="1"/>
  <c r="F146" i="1" s="1"/>
  <c r="G146" i="1" s="1"/>
  <c r="I146" i="1" s="1"/>
  <c r="E147" i="1"/>
  <c r="F147" i="1"/>
  <c r="G147" i="1" s="1"/>
  <c r="J147" i="1" s="1"/>
  <c r="E148" i="1"/>
  <c r="F148" i="1" s="1"/>
  <c r="G148" i="1" s="1"/>
  <c r="J148" i="1" s="1"/>
  <c r="E149" i="1"/>
  <c r="F149" i="1" s="1"/>
  <c r="G149" i="1" s="1"/>
  <c r="N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J152" i="1" s="1"/>
  <c r="E153" i="1"/>
  <c r="F153" i="1" s="1"/>
  <c r="G153" i="1" s="1"/>
  <c r="J153" i="1" s="1"/>
  <c r="E154" i="1"/>
  <c r="F154" i="1"/>
  <c r="G154" i="1" s="1"/>
  <c r="I154" i="1" s="1"/>
  <c r="E155" i="1"/>
  <c r="F155" i="1"/>
  <c r="G155" i="1" s="1"/>
  <c r="N155" i="1" s="1"/>
  <c r="E156" i="1"/>
  <c r="F156" i="1" s="1"/>
  <c r="G156" i="1" s="1"/>
  <c r="N156" i="1" s="1"/>
  <c r="E157" i="1"/>
  <c r="F157" i="1" s="1"/>
  <c r="G157" i="1" s="1"/>
  <c r="I157" i="1" s="1"/>
  <c r="E158" i="1"/>
  <c r="F158" i="1" s="1"/>
  <c r="G158" i="1" s="1"/>
  <c r="J158" i="1" s="1"/>
  <c r="E159" i="1"/>
  <c r="F159" i="1"/>
  <c r="G159" i="1" s="1"/>
  <c r="J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J163" i="1" s="1"/>
  <c r="E164" i="1"/>
  <c r="F164" i="1" s="1"/>
  <c r="G164" i="1" s="1"/>
  <c r="J164" i="1" s="1"/>
  <c r="E165" i="1"/>
  <c r="F165" i="1"/>
  <c r="G165" i="1" s="1"/>
  <c r="I165" i="1" s="1"/>
  <c r="E166" i="1"/>
  <c r="F166" i="1" s="1"/>
  <c r="G166" i="1" s="1"/>
  <c r="I166" i="1" s="1"/>
  <c r="E167" i="1"/>
  <c r="F167" i="1" s="1"/>
  <c r="G167" i="1"/>
  <c r="J167" i="1" s="1"/>
  <c r="E168" i="1"/>
  <c r="F168" i="1" s="1"/>
  <c r="G168" i="1" s="1"/>
  <c r="J168" i="1" s="1"/>
  <c r="E169" i="1"/>
  <c r="F169" i="1" s="1"/>
  <c r="G169" i="1" s="1"/>
  <c r="J169" i="1" s="1"/>
  <c r="E170" i="1"/>
  <c r="F170" i="1" s="1"/>
  <c r="G170" i="1" s="1"/>
  <c r="J170" i="1" s="1"/>
  <c r="E171" i="1"/>
  <c r="F171" i="1" s="1"/>
  <c r="G171" i="1" s="1"/>
  <c r="I171" i="1" s="1"/>
  <c r="E172" i="1"/>
  <c r="F172" i="1" s="1"/>
  <c r="G172" i="1"/>
  <c r="I172" i="1" s="1"/>
  <c r="E173" i="1"/>
  <c r="F173" i="1" s="1"/>
  <c r="G173" i="1" s="1"/>
  <c r="I173" i="1" s="1"/>
  <c r="E174" i="1"/>
  <c r="F174" i="1" s="1"/>
  <c r="G174" i="1" s="1"/>
  <c r="J174" i="1" s="1"/>
  <c r="E175" i="1"/>
  <c r="F175" i="1" s="1"/>
  <c r="G175" i="1" s="1"/>
  <c r="E176" i="1"/>
  <c r="F176" i="1" s="1"/>
  <c r="G176" i="1" s="1"/>
  <c r="J176" i="1" s="1"/>
  <c r="E177" i="1"/>
  <c r="F177" i="1" s="1"/>
  <c r="G177" i="1" s="1"/>
  <c r="J177" i="1" s="1"/>
  <c r="E178" i="1"/>
  <c r="F178" i="1" s="1"/>
  <c r="G178" i="1"/>
  <c r="J178" i="1" s="1"/>
  <c r="E179" i="1"/>
  <c r="F179" i="1" s="1"/>
  <c r="G179" i="1" s="1"/>
  <c r="J179" i="1" s="1"/>
  <c r="E180" i="1"/>
  <c r="F180" i="1" s="1"/>
  <c r="G180" i="1" s="1"/>
  <c r="J180" i="1" s="1"/>
  <c r="E181" i="1"/>
  <c r="F181" i="1" s="1"/>
  <c r="G181" i="1" s="1"/>
  <c r="I181" i="1" s="1"/>
  <c r="E182" i="1"/>
  <c r="F182" i="1" s="1"/>
  <c r="G182" i="1" s="1"/>
  <c r="I182" i="1" s="1"/>
  <c r="E183" i="1"/>
  <c r="F183" i="1" s="1"/>
  <c r="G183" i="1" s="1"/>
  <c r="J183" i="1" s="1"/>
  <c r="E184" i="1"/>
  <c r="F184" i="1" s="1"/>
  <c r="G184" i="1" s="1"/>
  <c r="J184" i="1" s="1"/>
  <c r="E185" i="1"/>
  <c r="F185" i="1"/>
  <c r="G185" i="1" s="1"/>
  <c r="J185" i="1" s="1"/>
  <c r="E186" i="1"/>
  <c r="F186" i="1" s="1"/>
  <c r="G186" i="1" s="1"/>
  <c r="J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G189" i="1" s="1"/>
  <c r="I189" i="1" s="1"/>
  <c r="E190" i="1"/>
  <c r="F190" i="1" s="1"/>
  <c r="G190" i="1" s="1"/>
  <c r="J190" i="1" s="1"/>
  <c r="E191" i="1"/>
  <c r="F191" i="1"/>
  <c r="G191" i="1" s="1"/>
  <c r="J191" i="1" s="1"/>
  <c r="E192" i="1"/>
  <c r="F192" i="1" s="1"/>
  <c r="G192" i="1" s="1"/>
  <c r="J192" i="1" s="1"/>
  <c r="E193" i="1"/>
  <c r="F193" i="1" s="1"/>
  <c r="G193" i="1" s="1"/>
  <c r="J193" i="1" s="1"/>
  <c r="E194" i="1"/>
  <c r="F194" i="1" s="1"/>
  <c r="G194" i="1" s="1"/>
  <c r="J194" i="1" s="1"/>
  <c r="E195" i="1"/>
  <c r="F195" i="1" s="1"/>
  <c r="G195" i="1" s="1"/>
  <c r="J195" i="1" s="1"/>
  <c r="E196" i="1"/>
  <c r="F196" i="1" s="1"/>
  <c r="G196" i="1" s="1"/>
  <c r="J196" i="1" s="1"/>
  <c r="E56" i="1"/>
  <c r="F56" i="1" s="1"/>
  <c r="E93" i="1"/>
  <c r="F93" i="1" s="1"/>
  <c r="E100" i="1"/>
  <c r="F100" i="1" s="1"/>
  <c r="E110" i="1"/>
  <c r="F110" i="1" s="1"/>
  <c r="Q226" i="1"/>
  <c r="Q223" i="1"/>
  <c r="Q216" i="1"/>
  <c r="Q217" i="1"/>
  <c r="Q218" i="1"/>
  <c r="Q219" i="1"/>
  <c r="Q220" i="1"/>
  <c r="Q221" i="1"/>
  <c r="E38" i="1"/>
  <c r="F38" i="1" s="1"/>
  <c r="G38" i="1" s="1"/>
  <c r="N38" i="1" s="1"/>
  <c r="E39" i="1"/>
  <c r="F39" i="1" s="1"/>
  <c r="G39" i="1" s="1"/>
  <c r="N39" i="1" s="1"/>
  <c r="E40" i="1"/>
  <c r="F40" i="1" s="1"/>
  <c r="G40" i="1"/>
  <c r="N40" i="1" s="1"/>
  <c r="E41" i="1"/>
  <c r="F41" i="1" s="1"/>
  <c r="G41" i="1" s="1"/>
  <c r="N41" i="1" s="1"/>
  <c r="E42" i="1"/>
  <c r="F42" i="1" s="1"/>
  <c r="G42" i="1" s="1"/>
  <c r="N42" i="1" s="1"/>
  <c r="E43" i="1"/>
  <c r="F43" i="1" s="1"/>
  <c r="E44" i="1"/>
  <c r="F44" i="1"/>
  <c r="G44" i="1" s="1"/>
  <c r="N44" i="1" s="1"/>
  <c r="E45" i="1"/>
  <c r="F45" i="1" s="1"/>
  <c r="G45" i="1" s="1"/>
  <c r="N45" i="1" s="1"/>
  <c r="E46" i="1"/>
  <c r="F46" i="1" s="1"/>
  <c r="G46" i="1" s="1"/>
  <c r="N46" i="1" s="1"/>
  <c r="E47" i="1"/>
  <c r="F47" i="1" s="1"/>
  <c r="G47" i="1" s="1"/>
  <c r="N47" i="1" s="1"/>
  <c r="E48" i="1"/>
  <c r="F48" i="1"/>
  <c r="G48" i="1" s="1"/>
  <c r="N48" i="1" s="1"/>
  <c r="E49" i="1"/>
  <c r="F49" i="1" s="1"/>
  <c r="G49" i="1" s="1"/>
  <c r="N49" i="1" s="1"/>
  <c r="E50" i="1"/>
  <c r="F50" i="1" s="1"/>
  <c r="G50" i="1" s="1"/>
  <c r="N50" i="1" s="1"/>
  <c r="E51" i="1"/>
  <c r="F51" i="1" s="1"/>
  <c r="G51" i="1" s="1"/>
  <c r="N51" i="1" s="1"/>
  <c r="E52" i="1"/>
  <c r="F52" i="1" s="1"/>
  <c r="G52" i="1" s="1"/>
  <c r="N52" i="1" s="1"/>
  <c r="E21" i="1"/>
  <c r="F21" i="1" s="1"/>
  <c r="G21" i="1" s="1"/>
  <c r="N21" i="1" s="1"/>
  <c r="E22" i="1"/>
  <c r="F22" i="1" s="1"/>
  <c r="G22" i="1" s="1"/>
  <c r="N22" i="1" s="1"/>
  <c r="E23" i="1"/>
  <c r="F23" i="1" s="1"/>
  <c r="G23" i="1" s="1"/>
  <c r="N23" i="1" s="1"/>
  <c r="E24" i="1"/>
  <c r="F24" i="1" s="1"/>
  <c r="G24" i="1" s="1"/>
  <c r="N24" i="1" s="1"/>
  <c r="E25" i="1"/>
  <c r="F25" i="1" s="1"/>
  <c r="G25" i="1" s="1"/>
  <c r="N25" i="1" s="1"/>
  <c r="E26" i="1"/>
  <c r="F26" i="1" s="1"/>
  <c r="G26" i="1" s="1"/>
  <c r="N26" i="1" s="1"/>
  <c r="E27" i="1"/>
  <c r="F27" i="1" s="1"/>
  <c r="E28" i="1"/>
  <c r="F28" i="1" s="1"/>
  <c r="G28" i="1" s="1"/>
  <c r="N28" i="1" s="1"/>
  <c r="E29" i="1"/>
  <c r="F29" i="1" s="1"/>
  <c r="G29" i="1" s="1"/>
  <c r="N29" i="1" s="1"/>
  <c r="E30" i="1"/>
  <c r="F30" i="1" s="1"/>
  <c r="G30" i="1" s="1"/>
  <c r="N30" i="1" s="1"/>
  <c r="E31" i="1"/>
  <c r="F31" i="1" s="1"/>
  <c r="G31" i="1" s="1"/>
  <c r="N31" i="1" s="1"/>
  <c r="E32" i="1"/>
  <c r="F32" i="1" s="1"/>
  <c r="G32" i="1" s="1"/>
  <c r="N32" i="1" s="1"/>
  <c r="E33" i="1"/>
  <c r="F33" i="1" s="1"/>
  <c r="G33" i="1" s="1"/>
  <c r="N33" i="1" s="1"/>
  <c r="E34" i="1"/>
  <c r="F34" i="1" s="1"/>
  <c r="E35" i="1"/>
  <c r="F35" i="1" s="1"/>
  <c r="G35" i="1" s="1"/>
  <c r="N35" i="1" s="1"/>
  <c r="E36" i="1"/>
  <c r="F36" i="1" s="1"/>
  <c r="G36" i="1" s="1"/>
  <c r="N36" i="1" s="1"/>
  <c r="E37" i="1"/>
  <c r="F37" i="1" s="1"/>
  <c r="G37" i="1" s="1"/>
  <c r="N37" i="1" s="1"/>
  <c r="C17" i="1"/>
  <c r="Q222" i="1"/>
  <c r="Q213" i="1"/>
  <c r="Q215" i="1"/>
  <c r="D120" i="2"/>
  <c r="F120" i="2"/>
  <c r="E120" i="2"/>
  <c r="H120" i="2"/>
  <c r="I120" i="2"/>
  <c r="J120" i="2"/>
  <c r="E121" i="2"/>
  <c r="E122" i="2"/>
  <c r="E123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121" i="2"/>
  <c r="F121" i="2"/>
  <c r="H121" i="2"/>
  <c r="D122" i="2"/>
  <c r="F122" i="2"/>
  <c r="D123" i="2"/>
  <c r="D21" i="2"/>
  <c r="F21" i="2" s="1"/>
  <c r="H21" i="2" s="1"/>
  <c r="D22" i="2"/>
  <c r="D23" i="2"/>
  <c r="I23" i="2" s="1"/>
  <c r="J23" i="2" s="1"/>
  <c r="D24" i="2"/>
  <c r="F24" i="2" s="1"/>
  <c r="H24" i="2" s="1"/>
  <c r="D25" i="2"/>
  <c r="F25" i="2" s="1"/>
  <c r="D26" i="2"/>
  <c r="I26" i="2" s="1"/>
  <c r="J26" i="2" s="1"/>
  <c r="D27" i="2"/>
  <c r="F27" i="2" s="1"/>
  <c r="D28" i="2"/>
  <c r="I28" i="2" s="1"/>
  <c r="J28" i="2" s="1"/>
  <c r="D29" i="2"/>
  <c r="F29" i="2" s="1"/>
  <c r="H29" i="2" s="1"/>
  <c r="D30" i="2"/>
  <c r="D31" i="2"/>
  <c r="I31" i="2" s="1"/>
  <c r="J31" i="2" s="1"/>
  <c r="F31" i="2"/>
  <c r="G31" i="2" s="1"/>
  <c r="D32" i="2"/>
  <c r="I32" i="2" s="1"/>
  <c r="J32" i="2" s="1"/>
  <c r="D33" i="2"/>
  <c r="I33" i="2" s="1"/>
  <c r="J33" i="2" s="1"/>
  <c r="D34" i="2"/>
  <c r="I34" i="2" s="1"/>
  <c r="J34" i="2" s="1"/>
  <c r="D35" i="2"/>
  <c r="F35" i="2" s="1"/>
  <c r="D36" i="2"/>
  <c r="I36" i="2" s="1"/>
  <c r="J36" i="2" s="1"/>
  <c r="D37" i="2"/>
  <c r="F37" i="2" s="1"/>
  <c r="D38" i="2"/>
  <c r="I38" i="2" s="1"/>
  <c r="J38" i="2" s="1"/>
  <c r="D39" i="2"/>
  <c r="F39" i="2" s="1"/>
  <c r="D40" i="2"/>
  <c r="F40" i="2" s="1"/>
  <c r="H40" i="2" s="1"/>
  <c r="D41" i="2"/>
  <c r="F41" i="2" s="1"/>
  <c r="D42" i="2"/>
  <c r="I42" i="2" s="1"/>
  <c r="J42" i="2" s="1"/>
  <c r="D43" i="2"/>
  <c r="D44" i="2"/>
  <c r="D45" i="2"/>
  <c r="I45" i="2" s="1"/>
  <c r="J45" i="2" s="1"/>
  <c r="D46" i="2"/>
  <c r="I46" i="2"/>
  <c r="J46" i="2" s="1"/>
  <c r="D47" i="2"/>
  <c r="F47" i="2" s="1"/>
  <c r="D48" i="2"/>
  <c r="F48" i="2" s="1"/>
  <c r="D49" i="2"/>
  <c r="I49" i="2" s="1"/>
  <c r="J49" i="2" s="1"/>
  <c r="D50" i="2"/>
  <c r="I50" i="2" s="1"/>
  <c r="J50" i="2" s="1"/>
  <c r="D51" i="2"/>
  <c r="F51" i="2" s="1"/>
  <c r="D52" i="2"/>
  <c r="I52" i="2"/>
  <c r="J52" i="2"/>
  <c r="F52" i="2"/>
  <c r="H52" i="2" s="1"/>
  <c r="H122" i="2"/>
  <c r="G122" i="2"/>
  <c r="I27" i="2"/>
  <c r="J27" i="2" s="1"/>
  <c r="D17" i="2"/>
  <c r="D124" i="2"/>
  <c r="F124" i="2"/>
  <c r="H124" i="2"/>
  <c r="E124" i="2"/>
  <c r="G124" i="2"/>
  <c r="D125" i="2"/>
  <c r="E125" i="2"/>
  <c r="D126" i="2"/>
  <c r="E126" i="2"/>
  <c r="I126" i="2"/>
  <c r="J126" i="2"/>
  <c r="F126" i="2"/>
  <c r="H126" i="2"/>
  <c r="G126" i="2"/>
  <c r="D127" i="2"/>
  <c r="E127" i="2"/>
  <c r="D128" i="2"/>
  <c r="F128" i="2"/>
  <c r="E128" i="2"/>
  <c r="D129" i="2"/>
  <c r="E129" i="2"/>
  <c r="I129" i="2"/>
  <c r="J129" i="2"/>
  <c r="F129" i="2"/>
  <c r="G129" i="2"/>
  <c r="D130" i="2"/>
  <c r="E130" i="2"/>
  <c r="F130" i="2"/>
  <c r="D131" i="2"/>
  <c r="E131" i="2"/>
  <c r="F131" i="2"/>
  <c r="H131" i="2"/>
  <c r="D132" i="2"/>
  <c r="F132" i="2"/>
  <c r="H132" i="2"/>
  <c r="E132" i="2"/>
  <c r="G132" i="2"/>
  <c r="I132" i="2"/>
  <c r="J132" i="2"/>
  <c r="D133" i="2"/>
  <c r="I133" i="2"/>
  <c r="J133" i="2"/>
  <c r="E133" i="2"/>
  <c r="F133" i="2"/>
  <c r="H133" i="2"/>
  <c r="G133" i="2"/>
  <c r="D134" i="2"/>
  <c r="E134" i="2"/>
  <c r="F134" i="2"/>
  <c r="H134" i="2"/>
  <c r="G134" i="2"/>
  <c r="I134" i="2"/>
  <c r="J134" i="2"/>
  <c r="D135" i="2"/>
  <c r="E135" i="2"/>
  <c r="D136" i="2"/>
  <c r="F136" i="2"/>
  <c r="E136" i="2"/>
  <c r="I136" i="2"/>
  <c r="J136" i="2"/>
  <c r="G136" i="2"/>
  <c r="H136" i="2"/>
  <c r="D137" i="2"/>
  <c r="E137" i="2"/>
  <c r="I137" i="2"/>
  <c r="J137" i="2"/>
  <c r="F137" i="2"/>
  <c r="H137" i="2"/>
  <c r="G137" i="2"/>
  <c r="D138" i="2"/>
  <c r="E138" i="2"/>
  <c r="F138" i="2"/>
  <c r="D139" i="2"/>
  <c r="E139" i="2"/>
  <c r="D140" i="2"/>
  <c r="E140" i="2"/>
  <c r="D141" i="2"/>
  <c r="I141" i="2"/>
  <c r="E141" i="2"/>
  <c r="F141" i="2"/>
  <c r="H141" i="2"/>
  <c r="J141" i="2"/>
  <c r="D142" i="2"/>
  <c r="E142" i="2"/>
  <c r="I142" i="2"/>
  <c r="J142" i="2"/>
  <c r="F142" i="2"/>
  <c r="H142" i="2"/>
  <c r="G142" i="2"/>
  <c r="D143" i="2"/>
  <c r="I143" i="2"/>
  <c r="E143" i="2"/>
  <c r="J143" i="2"/>
  <c r="D144" i="2"/>
  <c r="F144" i="2"/>
  <c r="H144" i="2"/>
  <c r="E144" i="2"/>
  <c r="G144" i="2"/>
  <c r="D145" i="2"/>
  <c r="E145" i="2"/>
  <c r="I145" i="2"/>
  <c r="J145" i="2"/>
  <c r="F145" i="2"/>
  <c r="G145" i="2"/>
  <c r="H145" i="2"/>
  <c r="D146" i="2"/>
  <c r="E146" i="2"/>
  <c r="F146" i="2"/>
  <c r="G146" i="2"/>
  <c r="H146" i="2"/>
  <c r="D147" i="2"/>
  <c r="E147" i="2"/>
  <c r="F147" i="2"/>
  <c r="H147" i="2"/>
  <c r="I147" i="2"/>
  <c r="J147" i="2"/>
  <c r="D148" i="2"/>
  <c r="E148" i="2"/>
  <c r="F148" i="2"/>
  <c r="D149" i="2"/>
  <c r="E149" i="2"/>
  <c r="F149" i="2"/>
  <c r="G149" i="2"/>
  <c r="H149" i="2"/>
  <c r="I149" i="2"/>
  <c r="J149" i="2"/>
  <c r="D150" i="2"/>
  <c r="E150" i="2"/>
  <c r="F150" i="2"/>
  <c r="D151" i="2"/>
  <c r="G151" i="2"/>
  <c r="E151" i="2"/>
  <c r="F151" i="2"/>
  <c r="H151" i="2"/>
  <c r="I151" i="2"/>
  <c r="J151" i="2"/>
  <c r="D152" i="2"/>
  <c r="E152" i="2"/>
  <c r="D153" i="2"/>
  <c r="E153" i="2"/>
  <c r="I153" i="2"/>
  <c r="J153" i="2"/>
  <c r="F153" i="2"/>
  <c r="H153" i="2"/>
  <c r="G153" i="2"/>
  <c r="D154" i="2"/>
  <c r="E154" i="2"/>
  <c r="F154" i="2"/>
  <c r="G154" i="2"/>
  <c r="H154" i="2"/>
  <c r="I154" i="2"/>
  <c r="J154" i="2"/>
  <c r="D155" i="2"/>
  <c r="E155" i="2"/>
  <c r="D156" i="2"/>
  <c r="E156" i="2"/>
  <c r="I156" i="2"/>
  <c r="J156" i="2"/>
  <c r="F156" i="2"/>
  <c r="G156" i="2"/>
  <c r="H156" i="2"/>
  <c r="D157" i="2"/>
  <c r="G157" i="2"/>
  <c r="E157" i="2"/>
  <c r="F157" i="2"/>
  <c r="H157" i="2"/>
  <c r="D158" i="2"/>
  <c r="E158" i="2"/>
  <c r="F158" i="2"/>
  <c r="D159" i="2"/>
  <c r="G159" i="2"/>
  <c r="E159" i="2"/>
  <c r="F159" i="2"/>
  <c r="H159" i="2"/>
  <c r="I159" i="2"/>
  <c r="J159" i="2"/>
  <c r="D160" i="2"/>
  <c r="E160" i="2"/>
  <c r="D161" i="2"/>
  <c r="E161" i="2"/>
  <c r="I161" i="2"/>
  <c r="J161" i="2"/>
  <c r="F161" i="2"/>
  <c r="H161" i="2"/>
  <c r="D162" i="2"/>
  <c r="E162" i="2"/>
  <c r="F162" i="2"/>
  <c r="G162" i="2"/>
  <c r="H162" i="2"/>
  <c r="I162" i="2"/>
  <c r="J162" i="2"/>
  <c r="D163" i="2"/>
  <c r="E163" i="2"/>
  <c r="D164" i="2"/>
  <c r="E164" i="2"/>
  <c r="I164" i="2"/>
  <c r="J164" i="2"/>
  <c r="F164" i="2"/>
  <c r="G164" i="2"/>
  <c r="H164" i="2"/>
  <c r="D165" i="2"/>
  <c r="G165" i="2"/>
  <c r="E165" i="2"/>
  <c r="F165" i="2"/>
  <c r="H165" i="2"/>
  <c r="D166" i="2"/>
  <c r="E166" i="2"/>
  <c r="F166" i="2"/>
  <c r="D167" i="2"/>
  <c r="G167" i="2"/>
  <c r="E167" i="2"/>
  <c r="F167" i="2"/>
  <c r="H167" i="2"/>
  <c r="I167" i="2"/>
  <c r="J167" i="2"/>
  <c r="D168" i="2"/>
  <c r="E168" i="2"/>
  <c r="D169" i="2"/>
  <c r="E169" i="2"/>
  <c r="I169" i="2"/>
  <c r="J169" i="2"/>
  <c r="F169" i="2"/>
  <c r="H169" i="2"/>
  <c r="G169" i="2"/>
  <c r="D170" i="2"/>
  <c r="E170" i="2"/>
  <c r="F170" i="2"/>
  <c r="G170" i="2"/>
  <c r="H170" i="2"/>
  <c r="I170" i="2"/>
  <c r="J170" i="2"/>
  <c r="D171" i="2"/>
  <c r="E171" i="2"/>
  <c r="D172" i="2"/>
  <c r="E172" i="2"/>
  <c r="I172" i="2"/>
  <c r="J172" i="2"/>
  <c r="F172" i="2"/>
  <c r="G172" i="2"/>
  <c r="H172" i="2"/>
  <c r="D173" i="2"/>
  <c r="G173" i="2"/>
  <c r="E173" i="2"/>
  <c r="F173" i="2"/>
  <c r="H173" i="2"/>
  <c r="D174" i="2"/>
  <c r="E174" i="2"/>
  <c r="F174" i="2"/>
  <c r="D175" i="2"/>
  <c r="G175" i="2"/>
  <c r="E175" i="2"/>
  <c r="F175" i="2"/>
  <c r="H175" i="2"/>
  <c r="I175" i="2"/>
  <c r="J175" i="2"/>
  <c r="D176" i="2"/>
  <c r="E176" i="2"/>
  <c r="E119" i="2"/>
  <c r="E16" i="2"/>
  <c r="E15" i="2"/>
  <c r="E13" i="2"/>
  <c r="E12" i="2"/>
  <c r="E53" i="2"/>
  <c r="E54" i="2"/>
  <c r="E55" i="2"/>
  <c r="E56" i="2"/>
  <c r="E57" i="2"/>
  <c r="E58" i="2"/>
  <c r="E59" i="2"/>
  <c r="E60" i="2"/>
  <c r="I60" i="2"/>
  <c r="J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I75" i="2"/>
  <c r="J75" i="2"/>
  <c r="E76" i="2"/>
  <c r="E77" i="2"/>
  <c r="E78" i="2"/>
  <c r="E79" i="2"/>
  <c r="E80" i="2"/>
  <c r="E81" i="2"/>
  <c r="E82" i="2"/>
  <c r="E83" i="2"/>
  <c r="I83" i="2"/>
  <c r="J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I107" i="2"/>
  <c r="J107" i="2"/>
  <c r="E108" i="2"/>
  <c r="E109" i="2"/>
  <c r="E110" i="2"/>
  <c r="E111" i="2"/>
  <c r="E112" i="2"/>
  <c r="E113" i="2"/>
  <c r="E114" i="2"/>
  <c r="E115" i="2"/>
  <c r="E116" i="2"/>
  <c r="E117" i="2"/>
  <c r="E118" i="2"/>
  <c r="F16" i="2"/>
  <c r="F15" i="2"/>
  <c r="F13" i="2"/>
  <c r="F12" i="2"/>
  <c r="D53" i="2"/>
  <c r="F53" i="2"/>
  <c r="D54" i="2"/>
  <c r="D55" i="2"/>
  <c r="F55" i="2"/>
  <c r="H55" i="2"/>
  <c r="D56" i="2"/>
  <c r="F56" i="2"/>
  <c r="H56" i="2"/>
  <c r="D57" i="2"/>
  <c r="F57" i="2"/>
  <c r="H57" i="2"/>
  <c r="D58" i="2"/>
  <c r="D59" i="2"/>
  <c r="F59" i="2"/>
  <c r="D60" i="2"/>
  <c r="F60" i="2"/>
  <c r="D61" i="2"/>
  <c r="F61" i="2"/>
  <c r="D62" i="2"/>
  <c r="D63" i="2"/>
  <c r="F63" i="2"/>
  <c r="H63" i="2"/>
  <c r="D64" i="2"/>
  <c r="F64" i="2"/>
  <c r="D65" i="2"/>
  <c r="F65" i="2"/>
  <c r="H65" i="2"/>
  <c r="D66" i="2"/>
  <c r="D67" i="2"/>
  <c r="F67" i="2"/>
  <c r="D68" i="2"/>
  <c r="F68" i="2"/>
  <c r="D69" i="2"/>
  <c r="F69" i="2"/>
  <c r="D70" i="2"/>
  <c r="D71" i="2"/>
  <c r="F71" i="2"/>
  <c r="H71" i="2"/>
  <c r="D72" i="2"/>
  <c r="F72" i="2"/>
  <c r="H72" i="2"/>
  <c r="D73" i="2"/>
  <c r="F73" i="2"/>
  <c r="H73" i="2"/>
  <c r="D74" i="2"/>
  <c r="D75" i="2"/>
  <c r="F75" i="2"/>
  <c r="H75" i="2"/>
  <c r="D76" i="2"/>
  <c r="F76" i="2"/>
  <c r="D77" i="2"/>
  <c r="F77" i="2"/>
  <c r="G77" i="2"/>
  <c r="D78" i="2"/>
  <c r="D79" i="2"/>
  <c r="F79" i="2"/>
  <c r="H79" i="2"/>
  <c r="D80" i="2"/>
  <c r="F80" i="2"/>
  <c r="H80" i="2"/>
  <c r="D81" i="2"/>
  <c r="F81" i="2"/>
  <c r="H81" i="2"/>
  <c r="D82" i="2"/>
  <c r="I82" i="2"/>
  <c r="J82" i="2"/>
  <c r="D83" i="2"/>
  <c r="F83" i="2"/>
  <c r="D84" i="2"/>
  <c r="F84" i="2"/>
  <c r="D85" i="2"/>
  <c r="F85" i="2"/>
  <c r="D86" i="2"/>
  <c r="D87" i="2"/>
  <c r="F87" i="2"/>
  <c r="H87" i="2"/>
  <c r="D88" i="2"/>
  <c r="F88" i="2"/>
  <c r="H88" i="2"/>
  <c r="D89" i="2"/>
  <c r="F89" i="2"/>
  <c r="H89" i="2"/>
  <c r="D90" i="2"/>
  <c r="D91" i="2"/>
  <c r="F91" i="2"/>
  <c r="D92" i="2"/>
  <c r="F92" i="2"/>
  <c r="D93" i="2"/>
  <c r="F93" i="2"/>
  <c r="D94" i="2"/>
  <c r="D95" i="2"/>
  <c r="F95" i="2"/>
  <c r="H95" i="2"/>
  <c r="D96" i="2"/>
  <c r="F96" i="2"/>
  <c r="D97" i="2"/>
  <c r="F97" i="2"/>
  <c r="H97" i="2"/>
  <c r="D98" i="2"/>
  <c r="D99" i="2"/>
  <c r="F99" i="2"/>
  <c r="D100" i="2"/>
  <c r="F100" i="2"/>
  <c r="H100" i="2"/>
  <c r="D101" i="2"/>
  <c r="F101" i="2"/>
  <c r="D102" i="2"/>
  <c r="D103" i="2"/>
  <c r="F103" i="2"/>
  <c r="H103" i="2"/>
  <c r="D104" i="2"/>
  <c r="F104" i="2"/>
  <c r="H104" i="2"/>
  <c r="D105" i="2"/>
  <c r="F105" i="2"/>
  <c r="D106" i="2"/>
  <c r="D107" i="2"/>
  <c r="F107" i="2"/>
  <c r="G107" i="2"/>
  <c r="D108" i="2"/>
  <c r="F108" i="2"/>
  <c r="H108" i="2"/>
  <c r="D109" i="2"/>
  <c r="F109" i="2"/>
  <c r="H109" i="2"/>
  <c r="D110" i="2"/>
  <c r="D111" i="2"/>
  <c r="F111" i="2"/>
  <c r="D112" i="2"/>
  <c r="F112" i="2"/>
  <c r="H112" i="2"/>
  <c r="D113" i="2"/>
  <c r="F113" i="2"/>
  <c r="G113" i="2"/>
  <c r="D114" i="2"/>
  <c r="I114" i="2"/>
  <c r="J114" i="2"/>
  <c r="D115" i="2"/>
  <c r="F115" i="2"/>
  <c r="D116" i="2"/>
  <c r="F116" i="2"/>
  <c r="D117" i="2"/>
  <c r="F117" i="2"/>
  <c r="D118" i="2"/>
  <c r="D119" i="2"/>
  <c r="F119" i="2"/>
  <c r="G119" i="2"/>
  <c r="H16" i="2"/>
  <c r="H15" i="2"/>
  <c r="H53" i="2"/>
  <c r="H61" i="2"/>
  <c r="H67" i="2"/>
  <c r="H69" i="2"/>
  <c r="H83" i="2"/>
  <c r="H85" i="2"/>
  <c r="H93" i="2"/>
  <c r="H99" i="2"/>
  <c r="H101" i="2"/>
  <c r="H107" i="2"/>
  <c r="H111" i="2"/>
  <c r="H113" i="2"/>
  <c r="H115" i="2"/>
  <c r="H117" i="2"/>
  <c r="H119" i="2"/>
  <c r="G16" i="2"/>
  <c r="G15" i="2"/>
  <c r="G53" i="2"/>
  <c r="G56" i="2"/>
  <c r="G57" i="2"/>
  <c r="G61" i="2"/>
  <c r="G63" i="2"/>
  <c r="G65" i="2"/>
  <c r="G67" i="2"/>
  <c r="G69" i="2"/>
  <c r="G71" i="2"/>
  <c r="G72" i="2"/>
  <c r="G73" i="2"/>
  <c r="G75" i="2"/>
  <c r="G79" i="2"/>
  <c r="G80" i="2"/>
  <c r="G83" i="2"/>
  <c r="G85" i="2"/>
  <c r="G88" i="2"/>
  <c r="G89" i="2"/>
  <c r="G93" i="2"/>
  <c r="G97" i="2"/>
  <c r="G99" i="2"/>
  <c r="G101" i="2"/>
  <c r="G103" i="2"/>
  <c r="G104" i="2"/>
  <c r="G108" i="2"/>
  <c r="G111" i="2"/>
  <c r="G112" i="2"/>
  <c r="G115" i="2"/>
  <c r="G117" i="2"/>
  <c r="I16" i="2"/>
  <c r="I15" i="2"/>
  <c r="I53" i="2"/>
  <c r="I55" i="2"/>
  <c r="I56" i="2"/>
  <c r="I57" i="2"/>
  <c r="I58" i="2"/>
  <c r="I59" i="2"/>
  <c r="J59" i="2"/>
  <c r="I61" i="2"/>
  <c r="I62" i="2"/>
  <c r="I63" i="2"/>
  <c r="I64" i="2"/>
  <c r="I65" i="2"/>
  <c r="I67" i="2"/>
  <c r="J67" i="2"/>
  <c r="I69" i="2"/>
  <c r="I70" i="2"/>
  <c r="I71" i="2"/>
  <c r="I72" i="2"/>
  <c r="I73" i="2"/>
  <c r="I74" i="2"/>
  <c r="I77" i="2"/>
  <c r="I78" i="2"/>
  <c r="I79" i="2"/>
  <c r="I80" i="2"/>
  <c r="I81" i="2"/>
  <c r="I85" i="2"/>
  <c r="I86" i="2"/>
  <c r="I87" i="2"/>
  <c r="I88" i="2"/>
  <c r="I89" i="2"/>
  <c r="I90" i="2"/>
  <c r="I91" i="2"/>
  <c r="J91" i="2"/>
  <c r="I93" i="2"/>
  <c r="I94" i="2"/>
  <c r="I95" i="2"/>
  <c r="I96" i="2"/>
  <c r="I97" i="2"/>
  <c r="I99" i="2"/>
  <c r="J99" i="2"/>
  <c r="I101" i="2"/>
  <c r="I102" i="2"/>
  <c r="I103" i="2"/>
  <c r="I104" i="2"/>
  <c r="I105" i="2"/>
  <c r="I106" i="2"/>
  <c r="J106" i="2"/>
  <c r="I109" i="2"/>
  <c r="I110" i="2"/>
  <c r="I111" i="2"/>
  <c r="I112" i="2"/>
  <c r="I113" i="2"/>
  <c r="I115" i="2"/>
  <c r="J115" i="2"/>
  <c r="I117" i="2"/>
  <c r="I119" i="2"/>
  <c r="J119" i="2"/>
  <c r="D16" i="2"/>
  <c r="D15" i="2"/>
  <c r="D13" i="2"/>
  <c r="J16" i="2"/>
  <c r="J15" i="2"/>
  <c r="J13" i="2"/>
  <c r="J12" i="2"/>
  <c r="J53" i="2"/>
  <c r="J55" i="2"/>
  <c r="J56" i="2"/>
  <c r="J57" i="2"/>
  <c r="J58" i="2"/>
  <c r="J61" i="2"/>
  <c r="J62" i="2"/>
  <c r="J63" i="2"/>
  <c r="J64" i="2"/>
  <c r="J65" i="2"/>
  <c r="J69" i="2"/>
  <c r="J70" i="2"/>
  <c r="J71" i="2"/>
  <c r="J72" i="2"/>
  <c r="J73" i="2"/>
  <c r="J74" i="2"/>
  <c r="J77" i="2"/>
  <c r="J78" i="2"/>
  <c r="J79" i="2"/>
  <c r="J80" i="2"/>
  <c r="J81" i="2"/>
  <c r="J85" i="2"/>
  <c r="J86" i="2"/>
  <c r="J87" i="2"/>
  <c r="J88" i="2"/>
  <c r="J89" i="2"/>
  <c r="J90" i="2"/>
  <c r="J93" i="2"/>
  <c r="J94" i="2"/>
  <c r="J95" i="2"/>
  <c r="J96" i="2"/>
  <c r="J97" i="2"/>
  <c r="J101" i="2"/>
  <c r="J102" i="2"/>
  <c r="J103" i="2"/>
  <c r="J104" i="2"/>
  <c r="J105" i="2"/>
  <c r="J109" i="2"/>
  <c r="J110" i="2"/>
  <c r="J111" i="2"/>
  <c r="J112" i="2"/>
  <c r="J113" i="2"/>
  <c r="J117" i="2"/>
  <c r="O16" i="2"/>
  <c r="O15" i="2"/>
  <c r="N16" i="2"/>
  <c r="N15" i="2"/>
  <c r="M16" i="2"/>
  <c r="M15" i="2"/>
  <c r="M13" i="2"/>
  <c r="M12" i="2"/>
  <c r="L16" i="2"/>
  <c r="L15" i="2"/>
  <c r="L12" i="2"/>
  <c r="K16" i="2"/>
  <c r="K15" i="2"/>
  <c r="A16" i="2"/>
  <c r="A13" i="2"/>
  <c r="A12" i="2"/>
  <c r="A8" i="2"/>
  <c r="I7" i="2"/>
  <c r="I6" i="2"/>
  <c r="I5" i="2"/>
  <c r="I4" i="2"/>
  <c r="Q204" i="1"/>
  <c r="Q205" i="1"/>
  <c r="Q206" i="1"/>
  <c r="G27" i="1"/>
  <c r="N27" i="1" s="1"/>
  <c r="G34" i="1"/>
  <c r="N34" i="1" s="1"/>
  <c r="G43" i="1"/>
  <c r="N43" i="1" s="1"/>
  <c r="Q211" i="1"/>
  <c r="Q21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208" i="1"/>
  <c r="Q21" i="1"/>
  <c r="Q59" i="1"/>
  <c r="Q207" i="1"/>
  <c r="Q203" i="1"/>
  <c r="Q209" i="1"/>
  <c r="Q210" i="1"/>
  <c r="Q200" i="1"/>
  <c r="Q201" i="1"/>
  <c r="Q202" i="1"/>
  <c r="Q88" i="1"/>
  <c r="Q91" i="1"/>
  <c r="Q104" i="1"/>
  <c r="Q107" i="1"/>
  <c r="Q117" i="1"/>
  <c r="Q146" i="1"/>
  <c r="Q150" i="1"/>
  <c r="Q151" i="1"/>
  <c r="Q154" i="1"/>
  <c r="Q157" i="1"/>
  <c r="Q160" i="1"/>
  <c r="Q161" i="1"/>
  <c r="Q162" i="1"/>
  <c r="Q165" i="1"/>
  <c r="Q166" i="1"/>
  <c r="Q171" i="1"/>
  <c r="Q172" i="1"/>
  <c r="Q173" i="1"/>
  <c r="Q181" i="1"/>
  <c r="Q182" i="1"/>
  <c r="Q187" i="1"/>
  <c r="Q188" i="1"/>
  <c r="Q189" i="1"/>
  <c r="Q94" i="1"/>
  <c r="Q101" i="1"/>
  <c r="Q113" i="1"/>
  <c r="Q60" i="1"/>
  <c r="Q61" i="1"/>
  <c r="Q66" i="1"/>
  <c r="Q176" i="1"/>
  <c r="Q177" i="1"/>
  <c r="Q178" i="1"/>
  <c r="Q179" i="1"/>
  <c r="Q180" i="1"/>
  <c r="Q183" i="1"/>
  <c r="Q184" i="1"/>
  <c r="Q67" i="1"/>
  <c r="Q68" i="1"/>
  <c r="Q69" i="1"/>
  <c r="Q185" i="1"/>
  <c r="Q186" i="1"/>
  <c r="Q190" i="1"/>
  <c r="Q191" i="1"/>
  <c r="Q192" i="1"/>
  <c r="Q193" i="1"/>
  <c r="Q194" i="1"/>
  <c r="Q195" i="1"/>
  <c r="Q196" i="1"/>
  <c r="Q197" i="1"/>
  <c r="Q198" i="1"/>
  <c r="Q19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9" i="1"/>
  <c r="Q90" i="1"/>
  <c r="Q92" i="1"/>
  <c r="Q93" i="1"/>
  <c r="Q95" i="1"/>
  <c r="Q96" i="1"/>
  <c r="Q97" i="1"/>
  <c r="Q98" i="1"/>
  <c r="Q99" i="1"/>
  <c r="Q100" i="1"/>
  <c r="Q102" i="1"/>
  <c r="Q103" i="1"/>
  <c r="Q105" i="1"/>
  <c r="Q106" i="1"/>
  <c r="Q62" i="1"/>
  <c r="Q108" i="1"/>
  <c r="Q109" i="1"/>
  <c r="Q111" i="1"/>
  <c r="Q110" i="1"/>
  <c r="Q112" i="1"/>
  <c r="Q114" i="1"/>
  <c r="Q115" i="1"/>
  <c r="Q116" i="1"/>
  <c r="Q63" i="1"/>
  <c r="Q64" i="1"/>
  <c r="Q118" i="1"/>
  <c r="Q119" i="1"/>
  <c r="Q120" i="1"/>
  <c r="Q121" i="1"/>
  <c r="Q122" i="1"/>
  <c r="Q123" i="1"/>
  <c r="Q124" i="1"/>
  <c r="Q125" i="1"/>
  <c r="Q126" i="1"/>
  <c r="Q127" i="1"/>
  <c r="Q65" i="1"/>
  <c r="Q131" i="1"/>
  <c r="Q130" i="1"/>
  <c r="Q132" i="1"/>
  <c r="Q133" i="1"/>
  <c r="Q135" i="1"/>
  <c r="Q136" i="1"/>
  <c r="Q137" i="1"/>
  <c r="Q138" i="1"/>
  <c r="Q139" i="1"/>
  <c r="Q140" i="1"/>
  <c r="Q141" i="1"/>
  <c r="Q145" i="1"/>
  <c r="Q147" i="1"/>
  <c r="Q148" i="1"/>
  <c r="Q152" i="1"/>
  <c r="Q153" i="1"/>
  <c r="Q158" i="1"/>
  <c r="Q159" i="1"/>
  <c r="Q163" i="1"/>
  <c r="Q164" i="1"/>
  <c r="Q167" i="1"/>
  <c r="Q168" i="1"/>
  <c r="Q169" i="1"/>
  <c r="Q170" i="1"/>
  <c r="Q174" i="1"/>
  <c r="Q175" i="1"/>
  <c r="Q128" i="1"/>
  <c r="Q129" i="1"/>
  <c r="Q134" i="1"/>
  <c r="Q142" i="1"/>
  <c r="Q143" i="1"/>
  <c r="Q144" i="1"/>
  <c r="Q149" i="1"/>
  <c r="Q155" i="1"/>
  <c r="Q156" i="1"/>
  <c r="J70" i="1"/>
  <c r="J71" i="1"/>
  <c r="J83" i="1"/>
  <c r="J130" i="1"/>
  <c r="J175" i="1"/>
  <c r="I107" i="1"/>
  <c r="N12" i="2"/>
  <c r="N13" i="2"/>
  <c r="O12" i="2"/>
  <c r="O13" i="2"/>
  <c r="K13" i="2"/>
  <c r="K12" i="2"/>
  <c r="G91" i="2"/>
  <c r="H91" i="2"/>
  <c r="I84" i="2"/>
  <c r="J84" i="2"/>
  <c r="I125" i="2"/>
  <c r="J125" i="2"/>
  <c r="F125" i="2"/>
  <c r="H125" i="2"/>
  <c r="G68" i="2"/>
  <c r="H68" i="2"/>
  <c r="I100" i="2"/>
  <c r="J100" i="2"/>
  <c r="L13" i="2"/>
  <c r="G109" i="2"/>
  <c r="G158" i="2"/>
  <c r="H158" i="2"/>
  <c r="F26" i="2"/>
  <c r="H26" i="2" s="1"/>
  <c r="H59" i="2"/>
  <c r="G59" i="2"/>
  <c r="I92" i="2"/>
  <c r="J92" i="2"/>
  <c r="G148" i="2"/>
  <c r="H148" i="2"/>
  <c r="I171" i="2"/>
  <c r="J171" i="2"/>
  <c r="I158" i="2"/>
  <c r="J158" i="2"/>
  <c r="I130" i="2"/>
  <c r="J130" i="2"/>
  <c r="F127" i="2"/>
  <c r="H127" i="2"/>
  <c r="G127" i="2"/>
  <c r="I13" i="2"/>
  <c r="I12" i="2"/>
  <c r="H116" i="2"/>
  <c r="G116" i="2"/>
  <c r="F98" i="2"/>
  <c r="H98" i="2"/>
  <c r="G98" i="2"/>
  <c r="I98" i="2"/>
  <c r="J98" i="2"/>
  <c r="G84" i="2"/>
  <c r="H84" i="2"/>
  <c r="F66" i="2"/>
  <c r="H66" i="2"/>
  <c r="I66" i="2"/>
  <c r="J66" i="2"/>
  <c r="F171" i="2"/>
  <c r="H171" i="2"/>
  <c r="I108" i="2"/>
  <c r="J108" i="2"/>
  <c r="I68" i="2"/>
  <c r="J68" i="2"/>
  <c r="G87" i="2"/>
  <c r="G55" i="2"/>
  <c r="F176" i="2"/>
  <c r="H176" i="2"/>
  <c r="G176" i="2"/>
  <c r="I176" i="2"/>
  <c r="J176" i="2"/>
  <c r="F114" i="2"/>
  <c r="H114" i="2"/>
  <c r="D12" i="2"/>
  <c r="G161" i="2"/>
  <c r="I138" i="2"/>
  <c r="J138" i="2"/>
  <c r="F82" i="2"/>
  <c r="H82" i="2"/>
  <c r="I116" i="2"/>
  <c r="J116" i="2"/>
  <c r="I76" i="2"/>
  <c r="J76" i="2"/>
  <c r="G100" i="2"/>
  <c r="H77" i="2"/>
  <c r="F110" i="2"/>
  <c r="H110" i="2"/>
  <c r="G105" i="2"/>
  <c r="H105" i="2"/>
  <c r="H96" i="2"/>
  <c r="G96" i="2"/>
  <c r="F78" i="2"/>
  <c r="H78" i="2"/>
  <c r="H64" i="2"/>
  <c r="G64" i="2"/>
  <c r="F118" i="2"/>
  <c r="H118" i="2"/>
  <c r="G118" i="2"/>
  <c r="F86" i="2"/>
  <c r="H86" i="2"/>
  <c r="G86" i="2"/>
  <c r="F54" i="2"/>
  <c r="H54" i="2"/>
  <c r="G54" i="2"/>
  <c r="F168" i="2"/>
  <c r="H168" i="2"/>
  <c r="G168" i="2"/>
  <c r="I168" i="2"/>
  <c r="J168" i="2"/>
  <c r="I155" i="2"/>
  <c r="J155" i="2"/>
  <c r="I148" i="2"/>
  <c r="J148" i="2"/>
  <c r="F90" i="2"/>
  <c r="H90" i="2"/>
  <c r="G90" i="2"/>
  <c r="G76" i="2"/>
  <c r="H76" i="2"/>
  <c r="F58" i="2"/>
  <c r="H58" i="2"/>
  <c r="G58" i="2"/>
  <c r="G166" i="2"/>
  <c r="H166" i="2"/>
  <c r="F155" i="2"/>
  <c r="H155" i="2"/>
  <c r="G155" i="2"/>
  <c r="G95" i="2"/>
  <c r="G81" i="2"/>
  <c r="F94" i="2"/>
  <c r="H94" i="2"/>
  <c r="G94" i="2"/>
  <c r="F62" i="2"/>
  <c r="H62" i="2"/>
  <c r="G62" i="2"/>
  <c r="G174" i="2"/>
  <c r="H174" i="2"/>
  <c r="I166" i="2"/>
  <c r="J166" i="2"/>
  <c r="F152" i="2"/>
  <c r="H152" i="2"/>
  <c r="I152" i="2"/>
  <c r="J152" i="2"/>
  <c r="F140" i="2"/>
  <c r="H140" i="2"/>
  <c r="G140" i="2"/>
  <c r="I140" i="2"/>
  <c r="J140" i="2"/>
  <c r="I174" i="2"/>
  <c r="J174" i="2"/>
  <c r="I163" i="2"/>
  <c r="J163" i="2"/>
  <c r="G150" i="2"/>
  <c r="H150" i="2"/>
  <c r="I146" i="2"/>
  <c r="J146" i="2"/>
  <c r="I118" i="2"/>
  <c r="J118" i="2"/>
  <c r="I54" i="2"/>
  <c r="J54" i="2"/>
  <c r="H13" i="2"/>
  <c r="H12" i="2"/>
  <c r="F102" i="2"/>
  <c r="H102" i="2"/>
  <c r="F70" i="2"/>
  <c r="H70" i="2"/>
  <c r="G70" i="2"/>
  <c r="F163" i="2"/>
  <c r="H163" i="2"/>
  <c r="G163" i="2"/>
  <c r="I150" i="2"/>
  <c r="J150" i="2"/>
  <c r="I139" i="2"/>
  <c r="J139" i="2"/>
  <c r="I128" i="2"/>
  <c r="J128" i="2"/>
  <c r="G12" i="2"/>
  <c r="G13" i="2"/>
  <c r="F106" i="2"/>
  <c r="H106" i="2"/>
  <c r="G106" i="2"/>
  <c r="G92" i="2"/>
  <c r="H92" i="2"/>
  <c r="F74" i="2"/>
  <c r="H74" i="2"/>
  <c r="G74" i="2"/>
  <c r="G60" i="2"/>
  <c r="H60" i="2"/>
  <c r="F160" i="2"/>
  <c r="H160" i="2"/>
  <c r="I160" i="2"/>
  <c r="J160" i="2"/>
  <c r="F139" i="2"/>
  <c r="H139" i="2"/>
  <c r="G128" i="2"/>
  <c r="H128" i="2"/>
  <c r="F22" i="2"/>
  <c r="H22" i="2" s="1"/>
  <c r="I22" i="2"/>
  <c r="J22" i="2" s="1"/>
  <c r="I122" i="2"/>
  <c r="J122" i="2"/>
  <c r="I173" i="2"/>
  <c r="J173" i="2"/>
  <c r="I165" i="2"/>
  <c r="J165" i="2"/>
  <c r="I157" i="2"/>
  <c r="J157" i="2"/>
  <c r="I135" i="2"/>
  <c r="J135" i="2"/>
  <c r="G131" i="2"/>
  <c r="F135" i="2"/>
  <c r="H135" i="2"/>
  <c r="G135" i="2"/>
  <c r="F123" i="2"/>
  <c r="H123" i="2"/>
  <c r="I123" i="2"/>
  <c r="J123" i="2"/>
  <c r="I144" i="2"/>
  <c r="J144" i="2"/>
  <c r="G141" i="2"/>
  <c r="I124" i="2"/>
  <c r="J124" i="2"/>
  <c r="F38" i="2"/>
  <c r="H38" i="2" s="1"/>
  <c r="G147" i="2"/>
  <c r="F143" i="2"/>
  <c r="H143" i="2"/>
  <c r="I131" i="2"/>
  <c r="J131" i="2"/>
  <c r="H129" i="2"/>
  <c r="F46" i="2"/>
  <c r="H46" i="2" s="1"/>
  <c r="G138" i="2"/>
  <c r="H138" i="2"/>
  <c r="G130" i="2"/>
  <c r="H130" i="2"/>
  <c r="I127" i="2"/>
  <c r="J127" i="2"/>
  <c r="F50" i="2"/>
  <c r="H50" i="2" s="1"/>
  <c r="I121" i="2"/>
  <c r="J121" i="2"/>
  <c r="G121" i="2"/>
  <c r="G120" i="2"/>
  <c r="E61" i="3"/>
  <c r="F61" i="3"/>
  <c r="E69" i="3"/>
  <c r="F69" i="3"/>
  <c r="G69" i="3"/>
  <c r="J69" i="3"/>
  <c r="E77" i="3"/>
  <c r="F77" i="3"/>
  <c r="G77" i="3"/>
  <c r="J77" i="3"/>
  <c r="E56" i="3"/>
  <c r="F56" i="3"/>
  <c r="E23" i="3"/>
  <c r="F23" i="3"/>
  <c r="G23" i="3"/>
  <c r="N23" i="3"/>
  <c r="E27" i="3"/>
  <c r="F27" i="3"/>
  <c r="E31" i="3"/>
  <c r="F31" i="3"/>
  <c r="E35" i="3"/>
  <c r="F35" i="3"/>
  <c r="G35" i="3"/>
  <c r="N35" i="3"/>
  <c r="E39" i="3"/>
  <c r="F39" i="3"/>
  <c r="G39" i="3"/>
  <c r="N39" i="3"/>
  <c r="E43" i="3"/>
  <c r="F43" i="3"/>
  <c r="G43" i="3"/>
  <c r="N43" i="3"/>
  <c r="E47" i="3"/>
  <c r="F47" i="3"/>
  <c r="E51" i="3"/>
  <c r="F51" i="3"/>
  <c r="G46" i="3"/>
  <c r="N46" i="3"/>
  <c r="E87" i="3"/>
  <c r="F87" i="3"/>
  <c r="E91" i="3"/>
  <c r="F91" i="3"/>
  <c r="G92" i="3"/>
  <c r="J92" i="3"/>
  <c r="E94" i="3"/>
  <c r="F94" i="3"/>
  <c r="E98" i="3"/>
  <c r="F98" i="3"/>
  <c r="G99" i="3"/>
  <c r="J99" i="3"/>
  <c r="E101" i="3"/>
  <c r="F101" i="3"/>
  <c r="G102" i="3"/>
  <c r="J102" i="3"/>
  <c r="E105" i="3"/>
  <c r="F105" i="3"/>
  <c r="E109" i="3"/>
  <c r="F109" i="3"/>
  <c r="E112" i="3"/>
  <c r="F112" i="3"/>
  <c r="E116" i="3"/>
  <c r="F116" i="3"/>
  <c r="G116" i="3"/>
  <c r="J116" i="3"/>
  <c r="E120" i="3"/>
  <c r="F120" i="3"/>
  <c r="G120" i="3"/>
  <c r="J120" i="3"/>
  <c r="E124" i="3"/>
  <c r="F124" i="3"/>
  <c r="E128" i="3"/>
  <c r="F128" i="3"/>
  <c r="G128" i="3"/>
  <c r="N128" i="3"/>
  <c r="E132" i="3"/>
  <c r="F132" i="3"/>
  <c r="G132" i="3"/>
  <c r="J132" i="3"/>
  <c r="E55" i="3"/>
  <c r="F55" i="3"/>
  <c r="G55" i="3"/>
  <c r="N55" i="3"/>
  <c r="E64" i="3"/>
  <c r="F64" i="3"/>
  <c r="G66" i="3"/>
  <c r="J66" i="3"/>
  <c r="E72" i="3"/>
  <c r="F72" i="3"/>
  <c r="E80" i="3"/>
  <c r="F80" i="3"/>
  <c r="G80" i="3"/>
  <c r="J80" i="3"/>
  <c r="G25" i="3"/>
  <c r="N25" i="3"/>
  <c r="G41" i="3"/>
  <c r="N41" i="3"/>
  <c r="E57" i="3"/>
  <c r="F57" i="3"/>
  <c r="E65" i="3"/>
  <c r="F65" i="3"/>
  <c r="G65" i="3"/>
  <c r="J65" i="3"/>
  <c r="G67" i="3"/>
  <c r="J67" i="3"/>
  <c r="E73" i="3"/>
  <c r="F73" i="3"/>
  <c r="G73" i="3"/>
  <c r="J73" i="3"/>
  <c r="E81" i="3"/>
  <c r="F81" i="3"/>
  <c r="E21" i="3"/>
  <c r="F21" i="3"/>
  <c r="E25" i="3"/>
  <c r="F25" i="3"/>
  <c r="E29" i="3"/>
  <c r="F29" i="3"/>
  <c r="G29" i="3"/>
  <c r="N29" i="3"/>
  <c r="E33" i="3"/>
  <c r="F33" i="3"/>
  <c r="G33" i="3"/>
  <c r="N33" i="3"/>
  <c r="E37" i="3"/>
  <c r="F37" i="3"/>
  <c r="G37" i="3"/>
  <c r="N37" i="3"/>
  <c r="E41" i="3"/>
  <c r="F41" i="3"/>
  <c r="E45" i="3"/>
  <c r="F45" i="3"/>
  <c r="E49" i="3"/>
  <c r="F49" i="3"/>
  <c r="G49" i="3"/>
  <c r="N49" i="3"/>
  <c r="G34" i="3"/>
  <c r="N34" i="3"/>
  <c r="G50" i="3"/>
  <c r="N50" i="3"/>
  <c r="E85" i="3"/>
  <c r="F85" i="3"/>
  <c r="E89" i="3"/>
  <c r="F89" i="3"/>
  <c r="G89" i="3"/>
  <c r="J89" i="3"/>
  <c r="E93" i="3"/>
  <c r="F93" i="3"/>
  <c r="E96" i="3"/>
  <c r="F96" i="3"/>
  <c r="G96" i="3"/>
  <c r="J96" i="3"/>
  <c r="G53" i="3"/>
  <c r="E60" i="3"/>
  <c r="F60" i="3"/>
  <c r="E68" i="3"/>
  <c r="F68" i="3"/>
  <c r="G68" i="3"/>
  <c r="J68" i="3"/>
  <c r="G70" i="3"/>
  <c r="J70" i="3"/>
  <c r="E76" i="3"/>
  <c r="F76" i="3"/>
  <c r="E84" i="3"/>
  <c r="F84" i="3"/>
  <c r="G21" i="3"/>
  <c r="N21" i="3"/>
  <c r="G45" i="3"/>
  <c r="N45" i="3"/>
  <c r="E58" i="3"/>
  <c r="F58" i="3"/>
  <c r="G58" i="3"/>
  <c r="N58" i="3"/>
  <c r="E74" i="3"/>
  <c r="F74" i="3"/>
  <c r="G74" i="3"/>
  <c r="J74" i="3"/>
  <c r="G84" i="3"/>
  <c r="J84" i="3"/>
  <c r="E88" i="3"/>
  <c r="F88" i="3"/>
  <c r="G88" i="3"/>
  <c r="I88" i="3"/>
  <c r="E102" i="3"/>
  <c r="F102" i="3"/>
  <c r="G124" i="3"/>
  <c r="J124" i="3"/>
  <c r="E126" i="3"/>
  <c r="F126" i="3"/>
  <c r="G126" i="3"/>
  <c r="J126" i="3"/>
  <c r="E138" i="3"/>
  <c r="F138" i="3"/>
  <c r="G138" i="3"/>
  <c r="J138" i="3"/>
  <c r="G139" i="3"/>
  <c r="J139" i="3"/>
  <c r="E142" i="3"/>
  <c r="F142" i="3"/>
  <c r="E146" i="3"/>
  <c r="F146" i="3"/>
  <c r="G147" i="3"/>
  <c r="J147" i="3"/>
  <c r="E150" i="3"/>
  <c r="F150" i="3"/>
  <c r="G150" i="3"/>
  <c r="I150" i="3"/>
  <c r="E154" i="3"/>
  <c r="F154" i="3"/>
  <c r="G154" i="3"/>
  <c r="I154" i="3"/>
  <c r="G155" i="3"/>
  <c r="N155" i="3"/>
  <c r="E158" i="3"/>
  <c r="F158" i="3"/>
  <c r="E162" i="3"/>
  <c r="F162" i="3"/>
  <c r="E166" i="3"/>
  <c r="F166" i="3"/>
  <c r="G166" i="3"/>
  <c r="I166" i="3"/>
  <c r="E170" i="3"/>
  <c r="F170" i="3"/>
  <c r="G170" i="3"/>
  <c r="J170" i="3"/>
  <c r="E174" i="3"/>
  <c r="F174" i="3"/>
  <c r="E178" i="3"/>
  <c r="F178" i="3"/>
  <c r="G179" i="3"/>
  <c r="J179" i="3"/>
  <c r="E182" i="3"/>
  <c r="F182" i="3"/>
  <c r="G182" i="3"/>
  <c r="I182" i="3"/>
  <c r="E186" i="3"/>
  <c r="F186" i="3"/>
  <c r="G186" i="3"/>
  <c r="J186" i="3"/>
  <c r="G187" i="3"/>
  <c r="I187" i="3"/>
  <c r="E59" i="3"/>
  <c r="F59" i="3"/>
  <c r="G59" i="3"/>
  <c r="K59" i="3"/>
  <c r="E75" i="3"/>
  <c r="F75" i="3"/>
  <c r="G75" i="3"/>
  <c r="J75" i="3"/>
  <c r="E28" i="3"/>
  <c r="F28" i="3"/>
  <c r="G28" i="3"/>
  <c r="N28" i="3"/>
  <c r="E36" i="3"/>
  <c r="F36" i="3"/>
  <c r="E44" i="3"/>
  <c r="F44" i="3"/>
  <c r="E52" i="3"/>
  <c r="F52" i="3"/>
  <c r="G52" i="3"/>
  <c r="N52" i="3"/>
  <c r="E86" i="3"/>
  <c r="F86" i="3"/>
  <c r="G86" i="3"/>
  <c r="J86" i="3"/>
  <c r="E100" i="3"/>
  <c r="F100" i="3"/>
  <c r="E104" i="3"/>
  <c r="F104" i="3"/>
  <c r="G107" i="3"/>
  <c r="I107" i="3"/>
  <c r="E111" i="3"/>
  <c r="F111" i="3"/>
  <c r="E121" i="3"/>
  <c r="F121" i="3"/>
  <c r="G121" i="3"/>
  <c r="J121" i="3"/>
  <c r="E131" i="3"/>
  <c r="F131" i="3"/>
  <c r="G131" i="3"/>
  <c r="J131" i="3"/>
  <c r="E134" i="3"/>
  <c r="F134" i="3"/>
  <c r="G134" i="3"/>
  <c r="N134" i="3"/>
  <c r="E53" i="3"/>
  <c r="F53" i="3"/>
  <c r="G64" i="3"/>
  <c r="J64" i="3"/>
  <c r="E70" i="3"/>
  <c r="F70" i="3"/>
  <c r="G27" i="3"/>
  <c r="N27" i="3"/>
  <c r="G31" i="3"/>
  <c r="N31" i="3"/>
  <c r="G47" i="3"/>
  <c r="N47" i="3"/>
  <c r="G51" i="3"/>
  <c r="N51" i="3"/>
  <c r="G98" i="3"/>
  <c r="J98" i="3"/>
  <c r="G109" i="3"/>
  <c r="J109" i="3"/>
  <c r="E118" i="3"/>
  <c r="F118" i="3"/>
  <c r="G118" i="3"/>
  <c r="J118" i="3"/>
  <c r="E123" i="3"/>
  <c r="F123" i="3"/>
  <c r="E137" i="3"/>
  <c r="F137" i="3"/>
  <c r="E141" i="3"/>
  <c r="F141" i="3"/>
  <c r="G141" i="3"/>
  <c r="J141" i="3"/>
  <c r="G142" i="3"/>
  <c r="N142" i="3"/>
  <c r="E145" i="3"/>
  <c r="F145" i="3"/>
  <c r="G145" i="3"/>
  <c r="J145" i="3"/>
  <c r="G146" i="3"/>
  <c r="I146" i="3"/>
  <c r="E149" i="3"/>
  <c r="F149" i="3"/>
  <c r="G149" i="3"/>
  <c r="N149" i="3"/>
  <c r="E153" i="3"/>
  <c r="F153" i="3"/>
  <c r="E157" i="3"/>
  <c r="F157" i="3"/>
  <c r="G157" i="3"/>
  <c r="I157" i="3"/>
  <c r="G158" i="3"/>
  <c r="J158" i="3"/>
  <c r="E161" i="3"/>
  <c r="F161" i="3"/>
  <c r="G161" i="3"/>
  <c r="I161" i="3"/>
  <c r="G162" i="3"/>
  <c r="I162" i="3"/>
  <c r="E165" i="3"/>
  <c r="F165" i="3"/>
  <c r="G165" i="3"/>
  <c r="I165" i="3"/>
  <c r="E169" i="3"/>
  <c r="F169" i="3"/>
  <c r="E173" i="3"/>
  <c r="F173" i="3"/>
  <c r="G174" i="3"/>
  <c r="J174" i="3"/>
  <c r="E177" i="3"/>
  <c r="F177" i="3"/>
  <c r="G178" i="3"/>
  <c r="J178" i="3"/>
  <c r="E181" i="3"/>
  <c r="F181" i="3"/>
  <c r="G181" i="3"/>
  <c r="I181" i="3"/>
  <c r="E54" i="3"/>
  <c r="F54" i="3"/>
  <c r="G54" i="3"/>
  <c r="N54" i="3"/>
  <c r="E71" i="3"/>
  <c r="F71" i="3"/>
  <c r="G71" i="3"/>
  <c r="J71" i="3"/>
  <c r="G81" i="3"/>
  <c r="J81" i="3"/>
  <c r="E22" i="3"/>
  <c r="F22" i="3"/>
  <c r="G22" i="3"/>
  <c r="N22" i="3"/>
  <c r="E30" i="3"/>
  <c r="F30" i="3"/>
  <c r="G30" i="3"/>
  <c r="N30" i="3"/>
  <c r="E38" i="3"/>
  <c r="F38" i="3"/>
  <c r="G38" i="3"/>
  <c r="N38" i="3"/>
  <c r="E46" i="3"/>
  <c r="F46" i="3"/>
  <c r="G91" i="3"/>
  <c r="I91" i="3"/>
  <c r="G104" i="3"/>
  <c r="I104" i="3"/>
  <c r="E106" i="3"/>
  <c r="F106" i="3"/>
  <c r="G106" i="3"/>
  <c r="J106" i="3"/>
  <c r="G111" i="3"/>
  <c r="J111" i="3"/>
  <c r="E113" i="3"/>
  <c r="F113" i="3"/>
  <c r="G113" i="3"/>
  <c r="J113" i="3"/>
  <c r="G60" i="3"/>
  <c r="J60" i="3"/>
  <c r="E66" i="3"/>
  <c r="F66" i="3"/>
  <c r="G76" i="3"/>
  <c r="J76" i="3"/>
  <c r="E82" i="3"/>
  <c r="F82" i="3"/>
  <c r="G82" i="3"/>
  <c r="J82" i="3"/>
  <c r="G61" i="3"/>
  <c r="J61" i="3"/>
  <c r="E67" i="3"/>
  <c r="F67" i="3"/>
  <c r="E83" i="3"/>
  <c r="F83" i="3"/>
  <c r="G83" i="3"/>
  <c r="J83" i="3"/>
  <c r="E24" i="3"/>
  <c r="F24" i="3"/>
  <c r="G24" i="3"/>
  <c r="N24" i="3"/>
  <c r="E32" i="3"/>
  <c r="F32" i="3"/>
  <c r="E40" i="3"/>
  <c r="F40" i="3"/>
  <c r="G40" i="3"/>
  <c r="N40" i="3"/>
  <c r="E48" i="3"/>
  <c r="F48" i="3"/>
  <c r="G48" i="3"/>
  <c r="N48" i="3"/>
  <c r="G87" i="3"/>
  <c r="J87" i="3"/>
  <c r="E99" i="3"/>
  <c r="F99" i="3"/>
  <c r="E122" i="3"/>
  <c r="F122" i="3"/>
  <c r="E127" i="3"/>
  <c r="F127" i="3"/>
  <c r="G127" i="3"/>
  <c r="J127" i="3"/>
  <c r="E26" i="3"/>
  <c r="F26" i="3"/>
  <c r="G26" i="3"/>
  <c r="N26" i="3"/>
  <c r="G36" i="3"/>
  <c r="N36" i="3"/>
  <c r="E114" i="3"/>
  <c r="F114" i="3"/>
  <c r="G114" i="3"/>
  <c r="J114" i="3"/>
  <c r="E117" i="3"/>
  <c r="F117" i="3"/>
  <c r="G117" i="3"/>
  <c r="I117" i="3"/>
  <c r="E175" i="3"/>
  <c r="F175" i="3"/>
  <c r="G175" i="3"/>
  <c r="J175" i="3"/>
  <c r="G177" i="3"/>
  <c r="J177" i="3"/>
  <c r="E184" i="3"/>
  <c r="F184" i="3"/>
  <c r="E189" i="3"/>
  <c r="F189" i="3"/>
  <c r="G189" i="3"/>
  <c r="I189" i="3"/>
  <c r="G190" i="3"/>
  <c r="J190" i="3"/>
  <c r="E193" i="3"/>
  <c r="F193" i="3"/>
  <c r="G194" i="3"/>
  <c r="J194" i="3"/>
  <c r="E197" i="3"/>
  <c r="F197" i="3"/>
  <c r="G198" i="3"/>
  <c r="J198" i="3"/>
  <c r="E201" i="3"/>
  <c r="F201" i="3"/>
  <c r="G201" i="3"/>
  <c r="K201" i="3"/>
  <c r="G202" i="3"/>
  <c r="K202" i="3"/>
  <c r="E205" i="3"/>
  <c r="F205" i="3"/>
  <c r="G205" i="3"/>
  <c r="N205" i="3"/>
  <c r="G206" i="3"/>
  <c r="N206" i="3"/>
  <c r="G72" i="3"/>
  <c r="J72" i="3"/>
  <c r="E97" i="3"/>
  <c r="F97" i="3"/>
  <c r="G97" i="3"/>
  <c r="J97" i="3"/>
  <c r="G101" i="3"/>
  <c r="J101" i="3"/>
  <c r="E108" i="3"/>
  <c r="F108" i="3"/>
  <c r="G108" i="3"/>
  <c r="J108" i="3"/>
  <c r="E180" i="3"/>
  <c r="F180" i="3"/>
  <c r="G184" i="3"/>
  <c r="J184" i="3"/>
  <c r="E34" i="3"/>
  <c r="F34" i="3"/>
  <c r="G32" i="3"/>
  <c r="N32" i="3"/>
  <c r="G85" i="3"/>
  <c r="J85" i="3"/>
  <c r="E115" i="3"/>
  <c r="F115" i="3"/>
  <c r="E125" i="3"/>
  <c r="F125" i="3"/>
  <c r="G125" i="3"/>
  <c r="J125" i="3"/>
  <c r="G137" i="3"/>
  <c r="J137" i="3"/>
  <c r="E140" i="3"/>
  <c r="F140" i="3"/>
  <c r="E148" i="3"/>
  <c r="F148" i="3"/>
  <c r="G153" i="3"/>
  <c r="J153" i="3"/>
  <c r="E156" i="3"/>
  <c r="F156" i="3"/>
  <c r="G156" i="3"/>
  <c r="N156" i="3"/>
  <c r="E164" i="3"/>
  <c r="F164" i="3"/>
  <c r="G164" i="3"/>
  <c r="J164" i="3"/>
  <c r="E171" i="3"/>
  <c r="F171" i="3"/>
  <c r="G171" i="3"/>
  <c r="I171" i="3"/>
  <c r="G173" i="3"/>
  <c r="I173" i="3"/>
  <c r="G180" i="3"/>
  <c r="J180" i="3"/>
  <c r="E188" i="3"/>
  <c r="F188" i="3"/>
  <c r="G188" i="3"/>
  <c r="I188" i="3"/>
  <c r="E192" i="3"/>
  <c r="F192" i="3"/>
  <c r="G193" i="3"/>
  <c r="J193" i="3"/>
  <c r="E196" i="3"/>
  <c r="F196" i="3"/>
  <c r="G197" i="3"/>
  <c r="J197" i="3"/>
  <c r="E200" i="3"/>
  <c r="F200" i="3"/>
  <c r="E204" i="3"/>
  <c r="F204" i="3"/>
  <c r="G204" i="3"/>
  <c r="N204" i="3"/>
  <c r="E78" i="3"/>
  <c r="F78" i="3"/>
  <c r="G78" i="3"/>
  <c r="J78" i="3"/>
  <c r="E90" i="3"/>
  <c r="F90" i="3"/>
  <c r="G90" i="3"/>
  <c r="J90" i="3"/>
  <c r="G94" i="3"/>
  <c r="J94" i="3"/>
  <c r="G105" i="3"/>
  <c r="J105" i="3"/>
  <c r="G115" i="3"/>
  <c r="J115" i="3"/>
  <c r="E129" i="3"/>
  <c r="F129" i="3"/>
  <c r="G129" i="3"/>
  <c r="N129" i="3"/>
  <c r="E135" i="3"/>
  <c r="F135" i="3"/>
  <c r="G135" i="3"/>
  <c r="J135" i="3"/>
  <c r="G140" i="3"/>
  <c r="J140" i="3"/>
  <c r="E143" i="3"/>
  <c r="F143" i="3"/>
  <c r="G143" i="3"/>
  <c r="N143" i="3"/>
  <c r="G148" i="3"/>
  <c r="J148" i="3"/>
  <c r="E151" i="3"/>
  <c r="F151" i="3"/>
  <c r="G151" i="3"/>
  <c r="I151" i="3"/>
  <c r="E159" i="3"/>
  <c r="F159" i="3"/>
  <c r="G159" i="3"/>
  <c r="J159" i="3"/>
  <c r="E176" i="3"/>
  <c r="F176" i="3"/>
  <c r="G57" i="3"/>
  <c r="N57" i="3"/>
  <c r="E79" i="3"/>
  <c r="F79" i="3"/>
  <c r="G79" i="3"/>
  <c r="J79" i="3"/>
  <c r="E42" i="3"/>
  <c r="F42" i="3"/>
  <c r="G42" i="3"/>
  <c r="N42" i="3"/>
  <c r="G44" i="3"/>
  <c r="N44" i="3"/>
  <c r="G112" i="3"/>
  <c r="J112" i="3"/>
  <c r="G122" i="3"/>
  <c r="J122" i="3"/>
  <c r="E167" i="3"/>
  <c r="F167" i="3"/>
  <c r="G167" i="3"/>
  <c r="J167" i="3"/>
  <c r="G169" i="3"/>
  <c r="J169" i="3"/>
  <c r="G176" i="3"/>
  <c r="J176" i="3"/>
  <c r="E183" i="3"/>
  <c r="F183" i="3"/>
  <c r="G183" i="3"/>
  <c r="J183" i="3"/>
  <c r="E185" i="3"/>
  <c r="F185" i="3"/>
  <c r="G185" i="3"/>
  <c r="J185" i="3"/>
  <c r="E191" i="3"/>
  <c r="F191" i="3"/>
  <c r="G191" i="3"/>
  <c r="J191" i="3"/>
  <c r="G192" i="3"/>
  <c r="J192" i="3"/>
  <c r="E195" i="3"/>
  <c r="F195" i="3"/>
  <c r="G195" i="3"/>
  <c r="J195" i="3"/>
  <c r="G196" i="3"/>
  <c r="J196" i="3"/>
  <c r="E199" i="3"/>
  <c r="F199" i="3"/>
  <c r="G199" i="3"/>
  <c r="J199" i="3"/>
  <c r="G200" i="3"/>
  <c r="K200" i="3"/>
  <c r="E203" i="3"/>
  <c r="F203" i="3"/>
  <c r="G203" i="3"/>
  <c r="K203" i="3"/>
  <c r="E207" i="3"/>
  <c r="F207" i="3"/>
  <c r="G207" i="3"/>
  <c r="K207" i="3"/>
  <c r="G208" i="3"/>
  <c r="K208" i="3"/>
  <c r="E211" i="3"/>
  <c r="F211" i="3"/>
  <c r="G211" i="3"/>
  <c r="K211" i="3"/>
  <c r="G212" i="3"/>
  <c r="K212" i="3"/>
  <c r="E215" i="3"/>
  <c r="F215" i="3"/>
  <c r="G215" i="3"/>
  <c r="N215" i="3"/>
  <c r="G216" i="3"/>
  <c r="M216" i="3"/>
  <c r="E219" i="3"/>
  <c r="F219" i="3"/>
  <c r="G219" i="3"/>
  <c r="M219" i="3"/>
  <c r="G220" i="3"/>
  <c r="M220" i="3"/>
  <c r="E223" i="3"/>
  <c r="F223" i="3"/>
  <c r="G223" i="3"/>
  <c r="N223" i="3"/>
  <c r="G224" i="3"/>
  <c r="N224" i="3"/>
  <c r="E227" i="3"/>
  <c r="F227" i="3"/>
  <c r="G227" i="3"/>
  <c r="M227" i="3"/>
  <c r="G228" i="3"/>
  <c r="K228" i="3"/>
  <c r="E231" i="3"/>
  <c r="F231" i="3"/>
  <c r="G231" i="3"/>
  <c r="K231" i="3"/>
  <c r="G232" i="3"/>
  <c r="K232" i="3"/>
  <c r="E235" i="3"/>
  <c r="F235" i="3"/>
  <c r="G235" i="3"/>
  <c r="K235" i="3"/>
  <c r="G236" i="3"/>
  <c r="K236" i="3"/>
  <c r="E62" i="3"/>
  <c r="F62" i="3"/>
  <c r="G62" i="3"/>
  <c r="J62" i="3"/>
  <c r="E95" i="3"/>
  <c r="F95" i="3"/>
  <c r="G95" i="3"/>
  <c r="J95" i="3"/>
  <c r="E103" i="3"/>
  <c r="F103" i="3"/>
  <c r="G103" i="3"/>
  <c r="J103" i="3"/>
  <c r="E119" i="3"/>
  <c r="F119" i="3"/>
  <c r="G119" i="3"/>
  <c r="J119" i="3"/>
  <c r="E130" i="3"/>
  <c r="F130" i="3"/>
  <c r="G130" i="3"/>
  <c r="J130" i="3"/>
  <c r="E133" i="3"/>
  <c r="F133" i="3"/>
  <c r="G133" i="3"/>
  <c r="J133" i="3"/>
  <c r="E172" i="3"/>
  <c r="F172" i="3"/>
  <c r="G172" i="3"/>
  <c r="I172" i="3"/>
  <c r="E168" i="3"/>
  <c r="F168" i="3"/>
  <c r="G168" i="3"/>
  <c r="J168" i="3"/>
  <c r="E163" i="3"/>
  <c r="F163" i="3"/>
  <c r="G163" i="3"/>
  <c r="J163" i="3"/>
  <c r="G152" i="3"/>
  <c r="J152" i="3"/>
  <c r="G123" i="3"/>
  <c r="J123" i="3"/>
  <c r="E63" i="3"/>
  <c r="F63" i="3"/>
  <c r="G63" i="3"/>
  <c r="J63" i="3"/>
  <c r="G143" i="2"/>
  <c r="G78" i="2"/>
  <c r="G171" i="2"/>
  <c r="G139" i="2"/>
  <c r="G123" i="2"/>
  <c r="G160" i="2"/>
  <c r="G102" i="2"/>
  <c r="G114" i="2"/>
  <c r="G66" i="2"/>
  <c r="G125" i="2"/>
  <c r="N53" i="3"/>
  <c r="G152" i="2"/>
  <c r="G110" i="2"/>
  <c r="G82" i="2"/>
  <c r="F49" i="2"/>
  <c r="G49" i="2" s="1"/>
  <c r="F45" i="2"/>
  <c r="H45" i="2" s="1"/>
  <c r="I25" i="2"/>
  <c r="J25" i="2" s="1"/>
  <c r="F43" i="2"/>
  <c r="H43" i="2" s="1"/>
  <c r="I43" i="2"/>
  <c r="J43" i="2" s="1"/>
  <c r="F30" i="2"/>
  <c r="H30" i="2" s="1"/>
  <c r="G30" i="2"/>
  <c r="I30" i="2"/>
  <c r="J30" i="2" s="1"/>
  <c r="F33" i="2"/>
  <c r="H33" i="2" s="1"/>
  <c r="E18" i="2"/>
  <c r="C12" i="3"/>
  <c r="C11" i="3"/>
  <c r="C11" i="1"/>
  <c r="D18" i="2"/>
  <c r="C12" i="1"/>
  <c r="O265" i="1" l="1"/>
  <c r="F15" i="1"/>
  <c r="I40" i="2"/>
  <c r="J40" i="2" s="1"/>
  <c r="G33" i="2"/>
  <c r="G46" i="2"/>
  <c r="H31" i="2"/>
  <c r="F36" i="2"/>
  <c r="H36" i="2" s="1"/>
  <c r="G40" i="2"/>
  <c r="G38" i="2"/>
  <c r="H49" i="2"/>
  <c r="I35" i="2"/>
  <c r="J35" i="2" s="1"/>
  <c r="I24" i="2"/>
  <c r="J24" i="2" s="1"/>
  <c r="G22" i="2"/>
  <c r="O264" i="1"/>
  <c r="O263" i="1"/>
  <c r="G29" i="2"/>
  <c r="F42" i="2"/>
  <c r="G21" i="2"/>
  <c r="G43" i="2"/>
  <c r="I29" i="2"/>
  <c r="J29" i="2" s="1"/>
  <c r="G52" i="2"/>
  <c r="F32" i="2"/>
  <c r="G26" i="2"/>
  <c r="F28" i="2"/>
  <c r="G28" i="2" s="1"/>
  <c r="G36" i="2"/>
  <c r="I21" i="2"/>
  <c r="J21" i="2" s="1"/>
  <c r="I41" i="2"/>
  <c r="J41" i="2" s="1"/>
  <c r="G24" i="2"/>
  <c r="I39" i="2"/>
  <c r="J39" i="2" s="1"/>
  <c r="I48" i="2"/>
  <c r="J48" i="2" s="1"/>
  <c r="I51" i="2"/>
  <c r="J51" i="2" s="1"/>
  <c r="I47" i="2"/>
  <c r="J47" i="2" s="1"/>
  <c r="I37" i="2"/>
  <c r="J37" i="2" s="1"/>
  <c r="G45" i="2"/>
  <c r="F34" i="2"/>
  <c r="H34" i="2" s="1"/>
  <c r="C16" i="3"/>
  <c r="D18" i="3" s="1"/>
  <c r="O250" i="1"/>
  <c r="O151" i="1"/>
  <c r="O233" i="1"/>
  <c r="O217" i="1"/>
  <c r="O148" i="1"/>
  <c r="O109" i="1"/>
  <c r="O56" i="1"/>
  <c r="O221" i="1"/>
  <c r="O197" i="1"/>
  <c r="O68" i="1"/>
  <c r="O99" i="1"/>
  <c r="O153" i="1"/>
  <c r="O108" i="1"/>
  <c r="O157" i="1"/>
  <c r="O119" i="1"/>
  <c r="O67" i="1"/>
  <c r="O186" i="1"/>
  <c r="O66" i="1"/>
  <c r="O90" i="1"/>
  <c r="O102" i="1"/>
  <c r="O163" i="1"/>
  <c r="O145" i="1"/>
  <c r="O167" i="1"/>
  <c r="O244" i="1"/>
  <c r="O54" i="1"/>
  <c r="O156" i="1"/>
  <c r="O260" i="1"/>
  <c r="O83" i="1"/>
  <c r="O97" i="1"/>
  <c r="O206" i="1"/>
  <c r="O118" i="1"/>
  <c r="O121" i="1"/>
  <c r="O164" i="1"/>
  <c r="O155" i="1"/>
  <c r="O219" i="1"/>
  <c r="O124" i="1"/>
  <c r="O249" i="1"/>
  <c r="O225" i="1"/>
  <c r="O190" i="1"/>
  <c r="O181" i="1"/>
  <c r="O84" i="1"/>
  <c r="O85" i="1"/>
  <c r="O169" i="1"/>
  <c r="O74" i="1"/>
  <c r="O223" i="1"/>
  <c r="O143" i="1"/>
  <c r="O189" i="1"/>
  <c r="O234" i="1"/>
  <c r="O139" i="1"/>
  <c r="O58" i="1"/>
  <c r="O86" i="1"/>
  <c r="O158" i="1"/>
  <c r="O255" i="1"/>
  <c r="O202" i="1"/>
  <c r="O238" i="1"/>
  <c r="O98" i="1"/>
  <c r="O106" i="1"/>
  <c r="O191" i="1"/>
  <c r="O111" i="1"/>
  <c r="O224" i="1"/>
  <c r="O72" i="1"/>
  <c r="O123" i="1"/>
  <c r="O201" i="1"/>
  <c r="O160" i="1"/>
  <c r="O178" i="1"/>
  <c r="O110" i="1"/>
  <c r="O203" i="1"/>
  <c r="O161" i="1"/>
  <c r="O144" i="1"/>
  <c r="O165" i="1"/>
  <c r="O211" i="1"/>
  <c r="O185" i="1"/>
  <c r="O228" i="1"/>
  <c r="O216" i="1"/>
  <c r="O152" i="1"/>
  <c r="O73" i="1"/>
  <c r="O159" i="1"/>
  <c r="O69" i="1"/>
  <c r="O257" i="1"/>
  <c r="O227" i="1"/>
  <c r="O199" i="1"/>
  <c r="O232" i="1"/>
  <c r="O133" i="1"/>
  <c r="O188" i="1"/>
  <c r="O176" i="1"/>
  <c r="O89" i="1"/>
  <c r="O245" i="1"/>
  <c r="O117" i="1"/>
  <c r="O76" i="1"/>
  <c r="O63" i="1"/>
  <c r="O168" i="1"/>
  <c r="O162" i="1"/>
  <c r="O213" i="1"/>
  <c r="O236" i="1"/>
  <c r="O81" i="1"/>
  <c r="O177" i="1"/>
  <c r="O231" i="1"/>
  <c r="O95" i="1"/>
  <c r="O128" i="1"/>
  <c r="O134" i="1"/>
  <c r="O59" i="1"/>
  <c r="O253" i="1"/>
  <c r="O112" i="1"/>
  <c r="O222" i="1"/>
  <c r="O254" i="1"/>
  <c r="O184" i="1"/>
  <c r="O57" i="1"/>
  <c r="O195" i="1"/>
  <c r="O242" i="1"/>
  <c r="O239" i="1"/>
  <c r="O141" i="1"/>
  <c r="O61" i="1"/>
  <c r="O246" i="1"/>
  <c r="O146" i="1"/>
  <c r="O194" i="1"/>
  <c r="O207" i="1"/>
  <c r="O179" i="1"/>
  <c r="O215" i="1"/>
  <c r="O125" i="1"/>
  <c r="O107" i="1"/>
  <c r="O115" i="1"/>
  <c r="O226" i="1"/>
  <c r="O183" i="1"/>
  <c r="O103" i="1"/>
  <c r="O210" i="1"/>
  <c r="O240" i="1"/>
  <c r="O218" i="1"/>
  <c r="O200" i="1"/>
  <c r="O214" i="1"/>
  <c r="O75" i="1"/>
  <c r="O192" i="1"/>
  <c r="O262" i="1"/>
  <c r="O258" i="1"/>
  <c r="O127" i="1"/>
  <c r="O131" i="1"/>
  <c r="O166" i="1"/>
  <c r="O147" i="1"/>
  <c r="O154" i="1"/>
  <c r="O193" i="1"/>
  <c r="O96" i="1"/>
  <c r="O173" i="1"/>
  <c r="O120" i="1"/>
  <c r="O208" i="1"/>
  <c r="O94" i="1"/>
  <c r="O80" i="1"/>
  <c r="O209" i="1"/>
  <c r="O235" i="1"/>
  <c r="O71" i="1"/>
  <c r="O88" i="1"/>
  <c r="O251" i="1"/>
  <c r="O149" i="1"/>
  <c r="O79" i="1"/>
  <c r="O138" i="1"/>
  <c r="O237" i="1"/>
  <c r="O122" i="1"/>
  <c r="O126" i="1"/>
  <c r="O132" i="1"/>
  <c r="O114" i="1"/>
  <c r="O252" i="1"/>
  <c r="O140" i="1"/>
  <c r="O187" i="1"/>
  <c r="O93" i="1"/>
  <c r="O171" i="1"/>
  <c r="O116" i="1"/>
  <c r="O53" i="1"/>
  <c r="O100" i="1"/>
  <c r="O182" i="1"/>
  <c r="O104" i="1"/>
  <c r="O175" i="1"/>
  <c r="O142" i="1"/>
  <c r="O229" i="1"/>
  <c r="O259" i="1"/>
  <c r="O101" i="1"/>
  <c r="O65" i="1"/>
  <c r="O205" i="1"/>
  <c r="O247" i="1"/>
  <c r="O87" i="1"/>
  <c r="O92" i="1"/>
  <c r="O60" i="1"/>
  <c r="O62" i="1"/>
  <c r="O180" i="1"/>
  <c r="O172" i="1"/>
  <c r="O230" i="1"/>
  <c r="O256" i="1"/>
  <c r="O91" i="1"/>
  <c r="O261" i="1"/>
  <c r="O248" i="1"/>
  <c r="O150" i="1"/>
  <c r="O105" i="1"/>
  <c r="O78" i="1"/>
  <c r="O82" i="1"/>
  <c r="O130" i="1"/>
  <c r="O137" i="1"/>
  <c r="O170" i="1"/>
  <c r="O243" i="1"/>
  <c r="O198" i="1"/>
  <c r="C15" i="1"/>
  <c r="O136" i="1"/>
  <c r="O129" i="1"/>
  <c r="O113" i="1"/>
  <c r="O135" i="1"/>
  <c r="O241" i="1"/>
  <c r="O64" i="1"/>
  <c r="O77" i="1"/>
  <c r="O212" i="1"/>
  <c r="O174" i="1"/>
  <c r="O204" i="1"/>
  <c r="O70" i="1"/>
  <c r="O55" i="1"/>
  <c r="O196" i="1"/>
  <c r="O220" i="1"/>
  <c r="C16" i="1"/>
  <c r="D18" i="1" s="1"/>
  <c r="O198" i="3"/>
  <c r="O129" i="3"/>
  <c r="O172" i="3"/>
  <c r="C15" i="3"/>
  <c r="O146" i="3"/>
  <c r="O153" i="3"/>
  <c r="O102" i="3"/>
  <c r="O98" i="3"/>
  <c r="O107" i="3"/>
  <c r="O109" i="3"/>
  <c r="O142" i="3"/>
  <c r="O54" i="3"/>
  <c r="O200" i="3"/>
  <c r="O166" i="3"/>
  <c r="O74" i="3"/>
  <c r="O207" i="3"/>
  <c r="O137" i="3"/>
  <c r="O187" i="3"/>
  <c r="O156" i="3"/>
  <c r="O96" i="3"/>
  <c r="O130" i="3"/>
  <c r="O75" i="3"/>
  <c r="O152" i="3"/>
  <c r="O140" i="3"/>
  <c r="O234" i="3"/>
  <c r="O213" i="3"/>
  <c r="O190" i="3"/>
  <c r="O67" i="3"/>
  <c r="O55" i="3"/>
  <c r="O230" i="3"/>
  <c r="O205" i="3"/>
  <c r="O120" i="3"/>
  <c r="O143" i="3"/>
  <c r="O73" i="3"/>
  <c r="O231" i="3"/>
  <c r="O175" i="3"/>
  <c r="O91" i="3"/>
  <c r="O236" i="3"/>
  <c r="O113" i="3"/>
  <c r="O108" i="3"/>
  <c r="O232" i="3"/>
  <c r="O218" i="3"/>
  <c r="O80" i="3"/>
  <c r="O135" i="3"/>
  <c r="O208" i="3"/>
  <c r="O69" i="3"/>
  <c r="O64" i="3"/>
  <c r="O158" i="3"/>
  <c r="O184" i="3"/>
  <c r="O126" i="3"/>
  <c r="O165" i="3"/>
  <c r="O60" i="3"/>
  <c r="O104" i="3"/>
  <c r="O93" i="3"/>
  <c r="O118" i="3"/>
  <c r="O123" i="3"/>
  <c r="O229" i="3"/>
  <c r="O119" i="3"/>
  <c r="O168" i="3"/>
  <c r="O116" i="3"/>
  <c r="O68" i="3"/>
  <c r="O112" i="3"/>
  <c r="O157" i="3"/>
  <c r="O199" i="3"/>
  <c r="O83" i="3"/>
  <c r="O92" i="3"/>
  <c r="O188" i="3"/>
  <c r="O221" i="3"/>
  <c r="O206" i="3"/>
  <c r="O210" i="3"/>
  <c r="O174" i="3"/>
  <c r="O202" i="3"/>
  <c r="O163" i="3"/>
  <c r="O59" i="3"/>
  <c r="O78" i="3"/>
  <c r="O226" i="3"/>
  <c r="O197" i="3"/>
  <c r="O155" i="3"/>
  <c r="O136" i="3"/>
  <c r="O110" i="3"/>
  <c r="O211" i="3"/>
  <c r="O182" i="3"/>
  <c r="O57" i="3"/>
  <c r="O220" i="3"/>
  <c r="O145" i="3"/>
  <c r="O82" i="3"/>
  <c r="O212" i="3"/>
  <c r="O189" i="3"/>
  <c r="O191" i="3"/>
  <c r="O95" i="3"/>
  <c r="O144" i="3"/>
  <c r="O167" i="3"/>
  <c r="O178" i="3"/>
  <c r="O176" i="3"/>
  <c r="O196" i="3"/>
  <c r="O154" i="3"/>
  <c r="O161" i="3"/>
  <c r="O124" i="3"/>
  <c r="O61" i="3"/>
  <c r="O62" i="3"/>
  <c r="O138" i="3"/>
  <c r="O150" i="3"/>
  <c r="O147" i="3"/>
  <c r="O94" i="3"/>
  <c r="O141" i="3"/>
  <c r="O179" i="3"/>
  <c r="O115" i="3"/>
  <c r="O192" i="3"/>
  <c r="O128" i="3"/>
  <c r="O160" i="3"/>
  <c r="O66" i="3"/>
  <c r="O235" i="3"/>
  <c r="O125" i="3"/>
  <c r="O227" i="3"/>
  <c r="O148" i="3"/>
  <c r="O89" i="3"/>
  <c r="O194" i="3"/>
  <c r="O71" i="3"/>
  <c r="O58" i="3"/>
  <c r="O56" i="3"/>
  <c r="O209" i="3"/>
  <c r="O170" i="3"/>
  <c r="O100" i="3"/>
  <c r="O81" i="3"/>
  <c r="O149" i="3"/>
  <c r="O233" i="3"/>
  <c r="O84" i="3"/>
  <c r="O103" i="3"/>
  <c r="O181" i="3"/>
  <c r="O203" i="3"/>
  <c r="O134" i="3"/>
  <c r="O204" i="3"/>
  <c r="O101" i="3"/>
  <c r="O111" i="3"/>
  <c r="O97" i="3"/>
  <c r="O219" i="3"/>
  <c r="O217" i="3"/>
  <c r="O215" i="3"/>
  <c r="O132" i="3"/>
  <c r="O228" i="3"/>
  <c r="O76" i="3"/>
  <c r="O106" i="3"/>
  <c r="O63" i="3"/>
  <c r="O122" i="3"/>
  <c r="O133" i="3"/>
  <c r="O201" i="3"/>
  <c r="O121" i="3"/>
  <c r="O88" i="3"/>
  <c r="O114" i="3"/>
  <c r="O222" i="3"/>
  <c r="O139" i="3"/>
  <c r="O65" i="3"/>
  <c r="O214" i="3"/>
  <c r="O171" i="3"/>
  <c r="O87" i="3"/>
  <c r="O223" i="3"/>
  <c r="O99" i="3"/>
  <c r="O195" i="3"/>
  <c r="O79" i="3"/>
  <c r="O177" i="3"/>
  <c r="O162" i="3"/>
  <c r="O185" i="3"/>
  <c r="O180" i="3"/>
  <c r="O85" i="3"/>
  <c r="O72" i="3"/>
  <c r="O173" i="3"/>
  <c r="O159" i="3"/>
  <c r="O127" i="3"/>
  <c r="O70" i="3"/>
  <c r="O224" i="3"/>
  <c r="O193" i="3"/>
  <c r="O151" i="3"/>
  <c r="O117" i="3"/>
  <c r="O225" i="3"/>
  <c r="O86" i="3"/>
  <c r="O164" i="3"/>
  <c r="O169" i="3"/>
  <c r="O131" i="3"/>
  <c r="O105" i="3"/>
  <c r="O77" i="3"/>
  <c r="O183" i="3"/>
  <c r="O186" i="3"/>
  <c r="O90" i="3"/>
  <c r="O53" i="3"/>
  <c r="O216" i="3"/>
  <c r="G48" i="2"/>
  <c r="H48" i="2"/>
  <c r="H47" i="2"/>
  <c r="G47" i="2"/>
  <c r="G41" i="2"/>
  <c r="H41" i="2"/>
  <c r="H27" i="2"/>
  <c r="G27" i="2"/>
  <c r="G51" i="2"/>
  <c r="H51" i="2"/>
  <c r="G39" i="2"/>
  <c r="H39" i="2"/>
  <c r="G25" i="2"/>
  <c r="H25" i="2"/>
  <c r="H37" i="2"/>
  <c r="G37" i="2"/>
  <c r="G35" i="2"/>
  <c r="H35" i="2"/>
  <c r="H28" i="2"/>
  <c r="G50" i="2"/>
  <c r="I44" i="2"/>
  <c r="F23" i="2"/>
  <c r="F44" i="2"/>
  <c r="H44" i="2" s="1"/>
  <c r="F18" i="2"/>
  <c r="I18" i="2"/>
  <c r="F16" i="1" l="1"/>
  <c r="F18" i="1" s="1"/>
  <c r="H32" i="2"/>
  <c r="G32" i="2"/>
  <c r="G34" i="2"/>
  <c r="G42" i="2"/>
  <c r="H42" i="2"/>
  <c r="M6" i="2"/>
  <c r="G23" i="2"/>
  <c r="H23" i="2"/>
  <c r="C18" i="1"/>
  <c r="F18" i="3"/>
  <c r="F19" i="3" s="1"/>
  <c r="C18" i="3"/>
  <c r="G44" i="2"/>
  <c r="J44" i="2"/>
  <c r="H18" i="2"/>
  <c r="G18" i="2"/>
  <c r="J18" i="2"/>
  <c r="F17" i="1" l="1"/>
  <c r="M4" i="2"/>
  <c r="M2" i="2"/>
  <c r="M1" i="2"/>
  <c r="M5" i="2"/>
  <c r="M3" i="2"/>
  <c r="O42" i="2" l="1"/>
  <c r="O48" i="2"/>
  <c r="O173" i="2"/>
  <c r="O71" i="2"/>
  <c r="O114" i="2"/>
  <c r="O51" i="2"/>
  <c r="O93" i="2"/>
  <c r="O108" i="2"/>
  <c r="O125" i="2"/>
  <c r="O45" i="2"/>
  <c r="O176" i="2"/>
  <c r="O85" i="2"/>
  <c r="O81" i="2"/>
  <c r="O60" i="2"/>
  <c r="O87" i="2"/>
  <c r="O142" i="2"/>
  <c r="O150" i="2"/>
  <c r="O22" i="2"/>
  <c r="O136" i="2"/>
  <c r="O50" i="2"/>
  <c r="O123" i="2"/>
  <c r="O148" i="2"/>
  <c r="O143" i="2"/>
  <c r="O155" i="2"/>
  <c r="O162" i="2"/>
  <c r="O56" i="2"/>
  <c r="O118" i="2"/>
  <c r="O84" i="2"/>
  <c r="O46" i="2"/>
  <c r="O170" i="2"/>
  <c r="O124" i="2"/>
  <c r="O29" i="2"/>
  <c r="O172" i="2"/>
  <c r="O139" i="2"/>
  <c r="O131" i="2"/>
  <c r="O157" i="2"/>
  <c r="O26" i="2"/>
  <c r="O41" i="2"/>
  <c r="O91" i="2"/>
  <c r="O175" i="2"/>
  <c r="O109" i="2"/>
  <c r="O134" i="2"/>
  <c r="O111" i="2"/>
  <c r="O166" i="2"/>
  <c r="O146" i="2"/>
  <c r="O24" i="2"/>
  <c r="O147" i="2"/>
  <c r="O119" i="2"/>
  <c r="O77" i="2"/>
  <c r="O103" i="2"/>
  <c r="O127" i="2"/>
  <c r="O140" i="2"/>
  <c r="O161" i="2"/>
  <c r="O66" i="2"/>
  <c r="O40" i="2"/>
  <c r="O121" i="2"/>
  <c r="O110" i="2"/>
  <c r="O112" i="2"/>
  <c r="O137" i="2"/>
  <c r="O55" i="2"/>
  <c r="O149" i="2"/>
  <c r="O159" i="2"/>
  <c r="O47" i="2"/>
  <c r="O78" i="2"/>
  <c r="O132" i="2"/>
  <c r="O75" i="2"/>
  <c r="O144" i="2"/>
  <c r="O174" i="2"/>
  <c r="O23" i="2"/>
  <c r="O38" i="2"/>
  <c r="O49" i="2"/>
  <c r="O102" i="2"/>
  <c r="O101" i="2"/>
  <c r="O164" i="2"/>
  <c r="O163" i="2"/>
  <c r="O96" i="2"/>
  <c r="O106" i="2"/>
  <c r="O82" i="2"/>
  <c r="O53" i="2"/>
  <c r="O59" i="2"/>
  <c r="O105" i="2"/>
  <c r="O135" i="2"/>
  <c r="O94" i="2"/>
  <c r="O141" i="2"/>
  <c r="O129" i="2"/>
  <c r="O30" i="2"/>
  <c r="O28" i="2"/>
  <c r="O152" i="2"/>
  <c r="O113" i="2"/>
  <c r="O160" i="2"/>
  <c r="O156" i="2"/>
  <c r="O43" i="2"/>
  <c r="O21" i="2"/>
  <c r="O86" i="2"/>
  <c r="O151" i="2"/>
  <c r="O64" i="2"/>
  <c r="O154" i="2"/>
  <c r="O116" i="2"/>
  <c r="O169" i="2"/>
  <c r="O63" i="2"/>
  <c r="O107" i="2"/>
  <c r="O158" i="2"/>
  <c r="O37" i="2"/>
  <c r="O79" i="2"/>
  <c r="O171" i="2"/>
  <c r="O72" i="2"/>
  <c r="O57" i="2"/>
  <c r="O25" i="2"/>
  <c r="O32" i="2"/>
  <c r="O62" i="2"/>
  <c r="O52" i="2"/>
  <c r="O153" i="2"/>
  <c r="O104" i="2"/>
  <c r="O168" i="2"/>
  <c r="O69" i="2"/>
  <c r="O117" i="2"/>
  <c r="O97" i="2"/>
  <c r="O33" i="2"/>
  <c r="O145" i="2"/>
  <c r="O44" i="2"/>
  <c r="O76" i="2"/>
  <c r="O138" i="2"/>
  <c r="O74" i="2"/>
  <c r="O98" i="2"/>
  <c r="O54" i="2"/>
  <c r="O120" i="2"/>
  <c r="O58" i="2"/>
  <c r="O83" i="2"/>
  <c r="O128" i="2"/>
  <c r="O167" i="2"/>
  <c r="O89" i="2"/>
  <c r="O70" i="2"/>
  <c r="O36" i="2"/>
  <c r="O95" i="2"/>
  <c r="O35" i="2"/>
  <c r="O73" i="2"/>
  <c r="O99" i="2"/>
  <c r="O130" i="2"/>
  <c r="O80" i="2"/>
  <c r="O126" i="2"/>
  <c r="O61" i="2"/>
  <c r="O133" i="2"/>
  <c r="O88" i="2"/>
  <c r="O92" i="2"/>
  <c r="O34" i="2"/>
  <c r="O165" i="2"/>
  <c r="O39" i="2"/>
  <c r="O65" i="2"/>
  <c r="O68" i="2"/>
  <c r="O31" i="2"/>
  <c r="O115" i="2"/>
  <c r="O100" i="2"/>
  <c r="O122" i="2"/>
  <c r="O27" i="2"/>
  <c r="O90" i="2"/>
  <c r="O67" i="2"/>
  <c r="M33" i="2"/>
  <c r="M112" i="2"/>
  <c r="M118" i="2"/>
  <c r="M115" i="2"/>
  <c r="M153" i="2"/>
  <c r="M155" i="2"/>
  <c r="M166" i="2"/>
  <c r="M80" i="2"/>
  <c r="M38" i="2"/>
  <c r="M137" i="2"/>
  <c r="M41" i="2"/>
  <c r="M140" i="2"/>
  <c r="M75" i="2"/>
  <c r="M156" i="2"/>
  <c r="M116" i="2"/>
  <c r="M111" i="2"/>
  <c r="M27" i="2"/>
  <c r="M32" i="2"/>
  <c r="M139" i="2"/>
  <c r="M65" i="2"/>
  <c r="M162" i="2"/>
  <c r="M132" i="2"/>
  <c r="M50" i="2"/>
  <c r="M131" i="2"/>
  <c r="M76" i="2"/>
  <c r="M107" i="2"/>
  <c r="M69" i="2"/>
  <c r="M78" i="2"/>
  <c r="M165" i="2"/>
  <c r="M95" i="2"/>
  <c r="M168" i="2"/>
  <c r="M106" i="2"/>
  <c r="M88" i="2"/>
  <c r="M172" i="2"/>
  <c r="M44" i="2"/>
  <c r="M160" i="2"/>
  <c r="M64" i="2"/>
  <c r="M102" i="2"/>
  <c r="M108" i="2"/>
  <c r="M83" i="2"/>
  <c r="M136" i="2"/>
  <c r="M109" i="2"/>
  <c r="M42" i="2"/>
  <c r="M86" i="2"/>
  <c r="M82" i="2"/>
  <c r="M49" i="2"/>
  <c r="M105" i="2"/>
  <c r="M94" i="2"/>
  <c r="M87" i="2"/>
  <c r="M99" i="2"/>
  <c r="M157" i="2"/>
  <c r="M129" i="2"/>
  <c r="M121" i="2"/>
  <c r="M164" i="2"/>
  <c r="M66" i="2"/>
  <c r="M90" i="2"/>
  <c r="M134" i="2"/>
  <c r="M74" i="2"/>
  <c r="M176" i="2"/>
  <c r="M120" i="2"/>
  <c r="M73" i="2"/>
  <c r="M52" i="2"/>
  <c r="M163" i="2"/>
  <c r="M122" i="2"/>
  <c r="M36" i="2"/>
  <c r="M123" i="2"/>
  <c r="M53" i="2"/>
  <c r="M7" i="2"/>
  <c r="G4" i="2" s="1"/>
  <c r="M173" i="2"/>
  <c r="M22" i="2"/>
  <c r="M110" i="2"/>
  <c r="M149" i="2"/>
  <c r="M167" i="2"/>
  <c r="M103" i="2"/>
  <c r="M43" i="2"/>
  <c r="M147" i="2"/>
  <c r="M21" i="2"/>
  <c r="M39" i="2"/>
  <c r="M47" i="2"/>
  <c r="M60" i="2"/>
  <c r="M159" i="2"/>
  <c r="M97" i="2"/>
  <c r="M62" i="2"/>
  <c r="M29" i="2"/>
  <c r="M89" i="2"/>
  <c r="M79" i="2"/>
  <c r="M61" i="2"/>
  <c r="M77" i="2"/>
  <c r="M130" i="2"/>
  <c r="M46" i="2"/>
  <c r="M114" i="2"/>
  <c r="M125" i="2"/>
  <c r="M127" i="2"/>
  <c r="M92" i="2"/>
  <c r="M117" i="2"/>
  <c r="M148" i="2"/>
  <c r="M138" i="2"/>
  <c r="M67" i="2"/>
  <c r="M175" i="2"/>
  <c r="M170" i="2"/>
  <c r="M35" i="2"/>
  <c r="M25" i="2"/>
  <c r="M144" i="2"/>
  <c r="M142" i="2"/>
  <c r="M37" i="2"/>
  <c r="M56" i="2"/>
  <c r="M63" i="2"/>
  <c r="M48" i="2"/>
  <c r="M81" i="2"/>
  <c r="M23" i="2"/>
  <c r="M58" i="2"/>
  <c r="M85" i="2"/>
  <c r="M28" i="2"/>
  <c r="M91" i="2"/>
  <c r="M145" i="2"/>
  <c r="M34" i="2"/>
  <c r="M104" i="2"/>
  <c r="M70" i="2"/>
  <c r="M161" i="2"/>
  <c r="M169" i="2"/>
  <c r="M126" i="2"/>
  <c r="M113" i="2"/>
  <c r="M146" i="2"/>
  <c r="M30" i="2"/>
  <c r="M55" i="2"/>
  <c r="M171" i="2"/>
  <c r="M26" i="2"/>
  <c r="M151" i="2"/>
  <c r="M31" i="2"/>
  <c r="M128" i="2"/>
  <c r="M141" i="2"/>
  <c r="M150" i="2"/>
  <c r="M57" i="2"/>
  <c r="M101" i="2"/>
  <c r="M119" i="2"/>
  <c r="M59" i="2"/>
  <c r="M98" i="2"/>
  <c r="M124" i="2"/>
  <c r="M72" i="2"/>
  <c r="M84" i="2"/>
  <c r="M100" i="2"/>
  <c r="M93" i="2"/>
  <c r="M152" i="2"/>
  <c r="M68" i="2"/>
  <c r="M143" i="2"/>
  <c r="M40" i="2"/>
  <c r="M71" i="2"/>
  <c r="M45" i="2"/>
  <c r="M24" i="2"/>
  <c r="M51" i="2"/>
  <c r="M135" i="2"/>
  <c r="M96" i="2"/>
  <c r="M133" i="2"/>
  <c r="M174" i="2"/>
  <c r="M54" i="2"/>
  <c r="M158" i="2"/>
  <c r="M154" i="2"/>
  <c r="N22" i="2"/>
  <c r="N173" i="2"/>
  <c r="N99" i="2"/>
  <c r="N92" i="2"/>
  <c r="N43" i="2"/>
  <c r="N108" i="2"/>
  <c r="N153" i="2"/>
  <c r="N78" i="2"/>
  <c r="N32" i="2"/>
  <c r="N26" i="2"/>
  <c r="N60" i="2"/>
  <c r="N145" i="2"/>
  <c r="N33" i="2"/>
  <c r="N77" i="2"/>
  <c r="N89" i="2"/>
  <c r="N59" i="2"/>
  <c r="N123" i="2"/>
  <c r="N66" i="2"/>
  <c r="N156" i="2"/>
  <c r="N83" i="2"/>
  <c r="N45" i="2"/>
  <c r="N48" i="2"/>
  <c r="N58" i="2"/>
  <c r="N113" i="2"/>
  <c r="N162" i="2"/>
  <c r="N107" i="2"/>
  <c r="N142" i="2"/>
  <c r="N31" i="2"/>
  <c r="N144" i="2"/>
  <c r="N71" i="2"/>
  <c r="N79" i="2"/>
  <c r="N132" i="2"/>
  <c r="N55" i="2"/>
  <c r="N115" i="2"/>
  <c r="N143" i="2"/>
  <c r="N157" i="2"/>
  <c r="N127" i="2"/>
  <c r="N37" i="2"/>
  <c r="N29" i="2"/>
  <c r="N52" i="2"/>
  <c r="N28" i="2"/>
  <c r="N21" i="2"/>
  <c r="N100" i="2"/>
  <c r="N64" i="2"/>
  <c r="N50" i="2"/>
  <c r="N150" i="2"/>
  <c r="N54" i="2"/>
  <c r="N151" i="2"/>
  <c r="N68" i="2"/>
  <c r="N116" i="2"/>
  <c r="N94" i="2"/>
  <c r="N118" i="2"/>
  <c r="N49" i="2"/>
  <c r="N110" i="2"/>
  <c r="N168" i="2"/>
  <c r="N112" i="2"/>
  <c r="N111" i="2"/>
  <c r="N121" i="2"/>
  <c r="N174" i="2"/>
  <c r="N161" i="2"/>
  <c r="N158" i="2"/>
  <c r="N149" i="2"/>
  <c r="N152" i="2"/>
  <c r="N24" i="2"/>
  <c r="N38" i="2"/>
  <c r="N148" i="2"/>
  <c r="N34" i="2"/>
  <c r="N171" i="2"/>
  <c r="N136" i="2"/>
  <c r="N105" i="2"/>
  <c r="N172" i="2"/>
  <c r="N53" i="2"/>
  <c r="N86" i="2"/>
  <c r="N176" i="2"/>
  <c r="N130" i="2"/>
  <c r="N102" i="2"/>
  <c r="N160" i="2"/>
  <c r="N85" i="2"/>
  <c r="N25" i="2"/>
  <c r="N93" i="2"/>
  <c r="N138" i="2"/>
  <c r="N67" i="2"/>
  <c r="N98" i="2"/>
  <c r="N35" i="2"/>
  <c r="N125" i="2"/>
  <c r="N122" i="2"/>
  <c r="N119" i="2"/>
  <c r="N166" i="2"/>
  <c r="N141" i="2"/>
  <c r="N131" i="2"/>
  <c r="N170" i="2"/>
  <c r="N39" i="2"/>
  <c r="N47" i="2"/>
  <c r="N154" i="2"/>
  <c r="N140" i="2"/>
  <c r="N128" i="2"/>
  <c r="N72" i="2"/>
  <c r="N27" i="2"/>
  <c r="N74" i="2"/>
  <c r="N165" i="2"/>
  <c r="N126" i="2"/>
  <c r="N57" i="2"/>
  <c r="N90" i="2"/>
  <c r="N167" i="2"/>
  <c r="N62" i="2"/>
  <c r="N95" i="2"/>
  <c r="N169" i="2"/>
  <c r="N30" i="2"/>
  <c r="N164" i="2"/>
  <c r="N80" i="2"/>
  <c r="N91" i="2"/>
  <c r="N23" i="2"/>
  <c r="N146" i="2"/>
  <c r="N56" i="2"/>
  <c r="N114" i="2"/>
  <c r="N104" i="2"/>
  <c r="N81" i="2"/>
  <c r="N101" i="2"/>
  <c r="N96" i="2"/>
  <c r="N109" i="2"/>
  <c r="N65" i="2"/>
  <c r="N124" i="2"/>
  <c r="N40" i="2"/>
  <c r="N36" i="2"/>
  <c r="N103" i="2"/>
  <c r="N163" i="2"/>
  <c r="N63" i="2"/>
  <c r="N106" i="2"/>
  <c r="N46" i="2"/>
  <c r="N75" i="2"/>
  <c r="N147" i="2"/>
  <c r="N175" i="2"/>
  <c r="N88" i="2"/>
  <c r="N133" i="2"/>
  <c r="N70" i="2"/>
  <c r="N82" i="2"/>
  <c r="N120" i="2"/>
  <c r="N159" i="2"/>
  <c r="N73" i="2"/>
  <c r="N134" i="2"/>
  <c r="N44" i="2"/>
  <c r="N97" i="2"/>
  <c r="N69" i="2"/>
  <c r="N137" i="2"/>
  <c r="N51" i="2"/>
  <c r="N61" i="2"/>
  <c r="N117" i="2"/>
  <c r="N139" i="2"/>
  <c r="N87" i="2"/>
  <c r="N135" i="2"/>
  <c r="N41" i="2"/>
  <c r="N129" i="2"/>
  <c r="N84" i="2"/>
  <c r="N76" i="2"/>
  <c r="N155" i="2"/>
  <c r="N42" i="2"/>
  <c r="M18" i="2"/>
  <c r="O18" i="2"/>
  <c r="N18" i="2"/>
  <c r="G5" i="2" l="1"/>
  <c r="G6" i="2"/>
  <c r="K65" i="2" l="1"/>
  <c r="L65" i="2" s="1"/>
  <c r="K25" i="2"/>
  <c r="L25" i="2" s="1"/>
  <c r="K34" i="2"/>
  <c r="L34" i="2" s="1"/>
  <c r="K61" i="2"/>
  <c r="P61" i="2" s="1"/>
  <c r="K162" i="2"/>
  <c r="L162" i="2" s="1"/>
  <c r="K77" i="2"/>
  <c r="P77" i="2" s="1"/>
  <c r="K59" i="2"/>
  <c r="P59" i="2" s="1"/>
  <c r="K87" i="2"/>
  <c r="L87" i="2" s="1"/>
  <c r="K113" i="2"/>
  <c r="P113" i="2" s="1"/>
  <c r="K159" i="2"/>
  <c r="L159" i="2" s="1"/>
  <c r="K48" i="2"/>
  <c r="P48" i="2" s="1"/>
  <c r="K73" i="2"/>
  <c r="L73" i="2" s="1"/>
  <c r="K44" i="2"/>
  <c r="P44" i="2" s="1"/>
  <c r="K146" i="2"/>
  <c r="L146" i="2" s="1"/>
  <c r="K86" i="2"/>
  <c r="P86" i="2" s="1"/>
  <c r="K174" i="2"/>
  <c r="L174" i="2" s="1"/>
  <c r="K90" i="2"/>
  <c r="L90" i="2" s="1"/>
  <c r="K67" i="2"/>
  <c r="L67" i="2" s="1"/>
  <c r="K118" i="2"/>
  <c r="L118" i="2" s="1"/>
  <c r="K72" i="2"/>
  <c r="P72" i="2" s="1"/>
  <c r="K111" i="2"/>
  <c r="L111" i="2" s="1"/>
  <c r="K108" i="2"/>
  <c r="L108" i="2" s="1"/>
  <c r="K37" i="2"/>
  <c r="L37" i="2" s="1"/>
  <c r="K126" i="2"/>
  <c r="L126" i="2" s="1"/>
  <c r="K128" i="2"/>
  <c r="P128" i="2" s="1"/>
  <c r="K100" i="2"/>
  <c r="P100" i="2" s="1"/>
  <c r="K171" i="2"/>
  <c r="L171" i="2" s="1"/>
  <c r="K39" i="2"/>
  <c r="P39" i="2" s="1"/>
  <c r="K129" i="2"/>
  <c r="P129" i="2" s="1"/>
  <c r="K123" i="2"/>
  <c r="P123" i="2" s="1"/>
  <c r="K64" i="2"/>
  <c r="L64" i="2" s="1"/>
  <c r="K42" i="2"/>
  <c r="P42" i="2" s="1"/>
  <c r="K38" i="2"/>
  <c r="L38" i="2" s="1"/>
  <c r="K68" i="2"/>
  <c r="P68" i="2" s="1"/>
  <c r="K32" i="2"/>
  <c r="P32" i="2" s="1"/>
  <c r="K103" i="2"/>
  <c r="L103" i="2" s="1"/>
  <c r="K60" i="2"/>
  <c r="P60" i="2" s="1"/>
  <c r="K40" i="2"/>
  <c r="P40" i="2" s="1"/>
  <c r="K145" i="2"/>
  <c r="L145" i="2" s="1"/>
  <c r="K66" i="2"/>
  <c r="L66" i="2" s="1"/>
  <c r="K55" i="2"/>
  <c r="L55" i="2" s="1"/>
  <c r="K83" i="2"/>
  <c r="L83" i="2" s="1"/>
  <c r="K97" i="2"/>
  <c r="P97" i="2" s="1"/>
  <c r="K28" i="2"/>
  <c r="L28" i="2" s="1"/>
  <c r="K153" i="2"/>
  <c r="P153" i="2" s="1"/>
  <c r="K173" i="2"/>
  <c r="P173" i="2" s="1"/>
  <c r="K109" i="2"/>
  <c r="P109" i="2" s="1"/>
  <c r="K150" i="2"/>
  <c r="P150" i="2" s="1"/>
  <c r="K158" i="2"/>
  <c r="L158" i="2" s="1"/>
  <c r="K29" i="2"/>
  <c r="P29" i="2" s="1"/>
  <c r="K106" i="2"/>
  <c r="P106" i="2" s="1"/>
  <c r="K147" i="2"/>
  <c r="P147" i="2" s="1"/>
  <c r="K161" i="2"/>
  <c r="L161" i="2" s="1"/>
  <c r="K169" i="2"/>
  <c r="L169" i="2" s="1"/>
  <c r="K82" i="2"/>
  <c r="L82" i="2" s="1"/>
  <c r="K157" i="2"/>
  <c r="L157" i="2" s="1"/>
  <c r="K155" i="2"/>
  <c r="L155" i="2" s="1"/>
  <c r="K114" i="2"/>
  <c r="P114" i="2" s="1"/>
  <c r="K24" i="2"/>
  <c r="P24" i="2" s="1"/>
  <c r="K139" i="2"/>
  <c r="L139" i="2" s="1"/>
  <c r="K120" i="2"/>
  <c r="P120" i="2" s="1"/>
  <c r="K26" i="2"/>
  <c r="L26" i="2" s="1"/>
  <c r="K107" i="2"/>
  <c r="L107" i="2" s="1"/>
  <c r="K112" i="2"/>
  <c r="P112" i="2" s="1"/>
  <c r="K49" i="2"/>
  <c r="L49" i="2" s="1"/>
  <c r="K58" i="2"/>
  <c r="L58" i="2" s="1"/>
  <c r="K160" i="2"/>
  <c r="L160" i="2" s="1"/>
  <c r="K30" i="2"/>
  <c r="L30" i="2" s="1"/>
  <c r="K78" i="2"/>
  <c r="P78" i="2" s="1"/>
  <c r="K130" i="2"/>
  <c r="P130" i="2" s="1"/>
  <c r="K22" i="2"/>
  <c r="P22" i="2" s="1"/>
  <c r="K23" i="2"/>
  <c r="L23" i="2" s="1"/>
  <c r="K92" i="2"/>
  <c r="P92" i="2" s="1"/>
  <c r="K152" i="2"/>
  <c r="L152" i="2" s="1"/>
  <c r="K71" i="2"/>
  <c r="L71" i="2" s="1"/>
  <c r="K74" i="2"/>
  <c r="L74" i="2" s="1"/>
  <c r="K51" i="2"/>
  <c r="P51" i="2" s="1"/>
  <c r="K104" i="2"/>
  <c r="L104" i="2" s="1"/>
  <c r="K85" i="2"/>
  <c r="L85" i="2" s="1"/>
  <c r="K144" i="2"/>
  <c r="P144" i="2" s="1"/>
  <c r="K96" i="2"/>
  <c r="P96" i="2" s="1"/>
  <c r="K21" i="2"/>
  <c r="L21" i="2" s="1"/>
  <c r="K79" i="2"/>
  <c r="P79" i="2" s="1"/>
  <c r="L147" i="2"/>
  <c r="K101" i="2"/>
  <c r="K156" i="2"/>
  <c r="K140" i="2"/>
  <c r="K176" i="2"/>
  <c r="K69" i="2"/>
  <c r="K98" i="2"/>
  <c r="K99" i="2"/>
  <c r="K47" i="2"/>
  <c r="K127" i="2"/>
  <c r="K81" i="2"/>
  <c r="K148" i="2"/>
  <c r="K121" i="2"/>
  <c r="K165" i="2"/>
  <c r="K142" i="2"/>
  <c r="K94" i="2"/>
  <c r="P73" i="2"/>
  <c r="K33" i="2"/>
  <c r="K102" i="2"/>
  <c r="K52" i="2"/>
  <c r="K170" i="2"/>
  <c r="K166" i="2"/>
  <c r="K91" i="2"/>
  <c r="K131" i="2"/>
  <c r="K76" i="2"/>
  <c r="K124" i="2"/>
  <c r="K62" i="2"/>
  <c r="K164" i="2"/>
  <c r="K137" i="2"/>
  <c r="K133" i="2"/>
  <c r="K54" i="2"/>
  <c r="K63" i="2"/>
  <c r="K116" i="2"/>
  <c r="K56" i="2"/>
  <c r="K93" i="2"/>
  <c r="K35" i="2"/>
  <c r="K135" i="2"/>
  <c r="K50" i="2"/>
  <c r="K167" i="2"/>
  <c r="K172" i="2"/>
  <c r="K110" i="2"/>
  <c r="K154" i="2"/>
  <c r="K149" i="2"/>
  <c r="K115" i="2"/>
  <c r="K27" i="2"/>
  <c r="K53" i="2"/>
  <c r="K141" i="2"/>
  <c r="K105" i="2"/>
  <c r="K168" i="2"/>
  <c r="K175" i="2"/>
  <c r="K95" i="2"/>
  <c r="L61" i="2"/>
  <c r="K136" i="2"/>
  <c r="K45" i="2"/>
  <c r="K80" i="2"/>
  <c r="K132" i="2"/>
  <c r="K163" i="2"/>
  <c r="K89" i="2"/>
  <c r="K41" i="2"/>
  <c r="K84" i="2"/>
  <c r="K46" i="2"/>
  <c r="K75" i="2"/>
  <c r="K138" i="2"/>
  <c r="K151" i="2"/>
  <c r="K57" i="2"/>
  <c r="K119" i="2"/>
  <c r="K125" i="2"/>
  <c r="K36" i="2"/>
  <c r="K117" i="2"/>
  <c r="K43" i="2"/>
  <c r="K134" i="2"/>
  <c r="K88" i="2"/>
  <c r="K31" i="2"/>
  <c r="K122" i="2"/>
  <c r="K70" i="2"/>
  <c r="K143" i="2"/>
  <c r="P74" i="2" l="1"/>
  <c r="P139" i="2"/>
  <c r="P103" i="2"/>
  <c r="L72" i="2"/>
  <c r="P30" i="2"/>
  <c r="P28" i="2"/>
  <c r="L39" i="2"/>
  <c r="L114" i="2"/>
  <c r="L123" i="2"/>
  <c r="P25" i="2"/>
  <c r="P67" i="2"/>
  <c r="P159" i="2"/>
  <c r="P58" i="2"/>
  <c r="L48" i="2"/>
  <c r="L68" i="2"/>
  <c r="L97" i="2"/>
  <c r="L100" i="2"/>
  <c r="L32" i="2"/>
  <c r="P108" i="2"/>
  <c r="L92" i="2"/>
  <c r="P65" i="2"/>
  <c r="P26" i="2"/>
  <c r="P111" i="2"/>
  <c r="L129" i="2"/>
  <c r="L42" i="2"/>
  <c r="L44" i="2"/>
  <c r="L86" i="2"/>
  <c r="P71" i="2"/>
  <c r="L173" i="2"/>
  <c r="L130" i="2"/>
  <c r="L106" i="2"/>
  <c r="P34" i="2"/>
  <c r="L24" i="2"/>
  <c r="P21" i="2"/>
  <c r="P118" i="2"/>
  <c r="P171" i="2"/>
  <c r="P104" i="2"/>
  <c r="P157" i="2"/>
  <c r="L78" i="2"/>
  <c r="P161" i="2"/>
  <c r="L150" i="2"/>
  <c r="L51" i="2"/>
  <c r="L120" i="2"/>
  <c r="L60" i="2"/>
  <c r="L153" i="2"/>
  <c r="P162" i="2"/>
  <c r="L109" i="2"/>
  <c r="L22" i="2"/>
  <c r="P82" i="2"/>
  <c r="L29" i="2"/>
  <c r="P146" i="2"/>
  <c r="P85" i="2"/>
  <c r="P169" i="2"/>
  <c r="L59" i="2"/>
  <c r="L40" i="2"/>
  <c r="L77" i="2"/>
  <c r="P107" i="2"/>
  <c r="P37" i="2"/>
  <c r="P64" i="2"/>
  <c r="P90" i="2"/>
  <c r="P66" i="2"/>
  <c r="P38" i="2"/>
  <c r="P49" i="2"/>
  <c r="P158" i="2"/>
  <c r="P155" i="2"/>
  <c r="L112" i="2"/>
  <c r="L113" i="2"/>
  <c r="P87" i="2"/>
  <c r="L96" i="2"/>
  <c r="L144" i="2"/>
  <c r="P23" i="2"/>
  <c r="P126" i="2"/>
  <c r="P174" i="2"/>
  <c r="L128" i="2"/>
  <c r="P55" i="2"/>
  <c r="P145" i="2"/>
  <c r="L79" i="2"/>
  <c r="P152" i="2"/>
  <c r="P83" i="2"/>
  <c r="P160" i="2"/>
  <c r="L75" i="2"/>
  <c r="P75" i="2"/>
  <c r="L136" i="2"/>
  <c r="P136" i="2"/>
  <c r="L53" i="2"/>
  <c r="P53" i="2"/>
  <c r="P50" i="2"/>
  <c r="L50" i="2"/>
  <c r="P133" i="2"/>
  <c r="L133" i="2"/>
  <c r="P166" i="2"/>
  <c r="L166" i="2"/>
  <c r="P81" i="2"/>
  <c r="L81" i="2"/>
  <c r="L156" i="2"/>
  <c r="P156" i="2"/>
  <c r="L43" i="2"/>
  <c r="P43" i="2"/>
  <c r="P167" i="2"/>
  <c r="L167" i="2"/>
  <c r="P117" i="2"/>
  <c r="L117" i="2"/>
  <c r="L46" i="2"/>
  <c r="P46" i="2"/>
  <c r="P143" i="2"/>
  <c r="L143" i="2"/>
  <c r="P36" i="2"/>
  <c r="L36" i="2"/>
  <c r="P84" i="2"/>
  <c r="L84" i="2"/>
  <c r="L27" i="2"/>
  <c r="P27" i="2"/>
  <c r="L135" i="2"/>
  <c r="P135" i="2"/>
  <c r="P137" i="2"/>
  <c r="L137" i="2"/>
  <c r="P170" i="2"/>
  <c r="L170" i="2"/>
  <c r="L127" i="2"/>
  <c r="P127" i="2"/>
  <c r="P101" i="2"/>
  <c r="L101" i="2"/>
  <c r="L70" i="2"/>
  <c r="P70" i="2"/>
  <c r="L125" i="2"/>
  <c r="P125" i="2"/>
  <c r="L41" i="2"/>
  <c r="P41" i="2"/>
  <c r="L115" i="2"/>
  <c r="P115" i="2"/>
  <c r="L35" i="2"/>
  <c r="P35" i="2"/>
  <c r="P164" i="2"/>
  <c r="L164" i="2"/>
  <c r="P52" i="2"/>
  <c r="L52" i="2"/>
  <c r="P47" i="2"/>
  <c r="L47" i="2"/>
  <c r="P122" i="2"/>
  <c r="L122" i="2"/>
  <c r="L95" i="2"/>
  <c r="P95" i="2"/>
  <c r="P93" i="2"/>
  <c r="L93" i="2"/>
  <c r="P62" i="2"/>
  <c r="L62" i="2"/>
  <c r="L102" i="2"/>
  <c r="P102" i="2"/>
  <c r="P94" i="2"/>
  <c r="L94" i="2"/>
  <c r="L99" i="2"/>
  <c r="P99" i="2"/>
  <c r="P149" i="2"/>
  <c r="L149" i="2"/>
  <c r="P31" i="2"/>
  <c r="L31" i="2"/>
  <c r="P163" i="2"/>
  <c r="L163" i="2"/>
  <c r="P175" i="2"/>
  <c r="L175" i="2"/>
  <c r="L154" i="2"/>
  <c r="P154" i="2"/>
  <c r="P56" i="2"/>
  <c r="L56" i="2"/>
  <c r="P124" i="2"/>
  <c r="L124" i="2"/>
  <c r="P33" i="2"/>
  <c r="L33" i="2"/>
  <c r="L142" i="2"/>
  <c r="P142" i="2"/>
  <c r="P98" i="2"/>
  <c r="L98" i="2"/>
  <c r="P119" i="2"/>
  <c r="L119" i="2"/>
  <c r="L57" i="2"/>
  <c r="P57" i="2"/>
  <c r="P88" i="2"/>
  <c r="L88" i="2"/>
  <c r="L151" i="2"/>
  <c r="P151" i="2"/>
  <c r="L132" i="2"/>
  <c r="P132" i="2"/>
  <c r="L168" i="2"/>
  <c r="P168" i="2"/>
  <c r="L110" i="2"/>
  <c r="P110" i="2"/>
  <c r="L116" i="2"/>
  <c r="P116" i="2"/>
  <c r="L76" i="2"/>
  <c r="P76" i="2"/>
  <c r="L165" i="2"/>
  <c r="P165" i="2"/>
  <c r="L69" i="2"/>
  <c r="P69" i="2"/>
  <c r="L89" i="2"/>
  <c r="P89" i="2"/>
  <c r="P134" i="2"/>
  <c r="L134" i="2"/>
  <c r="P138" i="2"/>
  <c r="L138" i="2"/>
  <c r="L80" i="2"/>
  <c r="P80" i="2"/>
  <c r="L105" i="2"/>
  <c r="P105" i="2"/>
  <c r="P172" i="2"/>
  <c r="L172" i="2"/>
  <c r="L63" i="2"/>
  <c r="P63" i="2"/>
  <c r="L131" i="2"/>
  <c r="P131" i="2"/>
  <c r="L121" i="2"/>
  <c r="P121" i="2"/>
  <c r="L176" i="2"/>
  <c r="P176" i="2"/>
  <c r="L45" i="2"/>
  <c r="P45" i="2"/>
  <c r="P141" i="2"/>
  <c r="L141" i="2"/>
  <c r="L54" i="2"/>
  <c r="P54" i="2"/>
  <c r="P91" i="2"/>
  <c r="L91" i="2"/>
  <c r="P148" i="2"/>
  <c r="L148" i="2"/>
  <c r="P140" i="2"/>
  <c r="L140" i="2"/>
  <c r="L18" i="2"/>
  <c r="G7" i="2" l="1"/>
  <c r="H4" i="2" l="1"/>
  <c r="J4" i="2" s="1"/>
  <c r="H5" i="2"/>
  <c r="J5" i="2" s="1"/>
  <c r="H6" i="2"/>
  <c r="J6" i="2" s="1"/>
</calcChain>
</file>

<file path=xl/sharedStrings.xml><?xml version="1.0" encoding="utf-8"?>
<sst xmlns="http://schemas.openxmlformats.org/spreadsheetml/2006/main" count="1549" uniqueCount="264">
  <si>
    <t>JAVSO..47..105</t>
  </si>
  <si>
    <t>JAVSO..43..238</t>
  </si>
  <si>
    <t>JAVSO..45..121</t>
  </si>
  <si>
    <t>JAVSO..45..215</t>
  </si>
  <si>
    <t>JAVSO..46…79 (2018)</t>
  </si>
  <si>
    <t>IBVS 6196</t>
  </si>
  <si>
    <t>s5</t>
  </si>
  <si>
    <t>s6</t>
  </si>
  <si>
    <t>s7</t>
  </si>
  <si>
    <t>PE</t>
  </si>
  <si>
    <t>0.0019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</si>
  <si>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</si>
  <si>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</si>
  <si>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</si>
  <si>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</si>
  <si>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</si>
  <si>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</si>
  <si>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</si>
  <si>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</si>
  <si>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</si>
  <si>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</si>
  <si>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</si>
  <si>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</si>
  <si>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</si>
  <si>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</si>
  <si>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</si>
  <si>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</si>
  <si>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</si>
  <si>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</si>
  <si>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</si>
  <si>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</si>
  <si>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</si>
  <si>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</si>
  <si>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</si>
  <si>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</si>
  <si>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</si>
  <si>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</si>
  <si>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</si>
  <si>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</si>
  <si>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</si>
  <si>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</si>
  <si>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</si>
  <si>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Bull...33</t>
  </si>
  <si>
    <t>B</t>
  </si>
  <si>
    <t>v</t>
  </si>
  <si>
    <t>K</t>
  </si>
  <si>
    <t>BBSAG Bull.5</t>
  </si>
  <si>
    <t>BBSAG Bull.6</t>
  </si>
  <si>
    <t>Locher K</t>
  </si>
  <si>
    <t>BBSAG Bull.7</t>
  </si>
  <si>
    <t>BBSAG Bull.10</t>
  </si>
  <si>
    <t>BBSAG Bull.11</t>
  </si>
  <si>
    <t>BBSAG Bull.12</t>
  </si>
  <si>
    <t>:</t>
  </si>
  <si>
    <t>BBSAG Bull.14</t>
  </si>
  <si>
    <t>Diethelm R</t>
  </si>
  <si>
    <t>BBSAG Bull.19</t>
  </si>
  <si>
    <t>BBSAG Bull.20</t>
  </si>
  <si>
    <t>BBSAG Bull.23</t>
  </si>
  <si>
    <t>BBSAG Bull.24</t>
  </si>
  <si>
    <t>BBSAG Bull.25</t>
  </si>
  <si>
    <t>BBSAG Bull.26</t>
  </si>
  <si>
    <t>G. Wedemayer</t>
  </si>
  <si>
    <t>AAVSO 3</t>
  </si>
  <si>
    <t>A</t>
  </si>
  <si>
    <t>BBSAG Bull.34</t>
  </si>
  <si>
    <t>G. Samolyk</t>
  </si>
  <si>
    <t>BBSAG Bull.36</t>
  </si>
  <si>
    <t>BBSAG Bull.37</t>
  </si>
  <si>
    <t>BBSAG 37</t>
  </si>
  <si>
    <t>BBSAG Bull.38</t>
  </si>
  <si>
    <t>BBSAG Bull.41</t>
  </si>
  <si>
    <t>BBSAG Bull.44</t>
  </si>
  <si>
    <t>BBSAG 44</t>
  </si>
  <si>
    <t>BBSAG Bull.45</t>
  </si>
  <si>
    <t>BBSAG Bull.49</t>
  </si>
  <si>
    <t>BBSAG Bull.51</t>
  </si>
  <si>
    <t>Elias D</t>
  </si>
  <si>
    <t>S</t>
  </si>
  <si>
    <t>BBSAG Bull.52</t>
  </si>
  <si>
    <t>BBSAG 52</t>
  </si>
  <si>
    <t>BBSAG Bull.56</t>
  </si>
  <si>
    <t>BBSAG Bull.57</t>
  </si>
  <si>
    <t>BBSAG Bull.62</t>
  </si>
  <si>
    <t>BBSAG Bull.63</t>
  </si>
  <si>
    <t>Mavrofridis G</t>
  </si>
  <si>
    <t>BBSAG Bull.64</t>
  </si>
  <si>
    <t>BBSAG Bull.69</t>
  </si>
  <si>
    <t>Brno 26</t>
  </si>
  <si>
    <t>BBSAG Bull.71</t>
  </si>
  <si>
    <t>BBSAG Bull.70</t>
  </si>
  <si>
    <t>BBSAG Bull.73</t>
  </si>
  <si>
    <t>Brno 27</t>
  </si>
  <si>
    <t>BBSAG Bull.74</t>
  </si>
  <si>
    <t>BBSAG Bull.75</t>
  </si>
  <si>
    <t>BBSAG Bull.78</t>
  </si>
  <si>
    <t>BBSAG Bull.80</t>
  </si>
  <si>
    <t>Brno 28</t>
  </si>
  <si>
    <t>BBSAG Bull.82</t>
  </si>
  <si>
    <t>M. Baldwin</t>
  </si>
  <si>
    <t>BBSAG Bull.84</t>
  </si>
  <si>
    <t>BBSAG Bull.85</t>
  </si>
  <si>
    <t>Brno 30</t>
  </si>
  <si>
    <t>R. Hill</t>
  </si>
  <si>
    <t>BBSAG Bull.86</t>
  </si>
  <si>
    <t>BBSAG Bull.89</t>
  </si>
  <si>
    <t>BBSAG Bull.90</t>
  </si>
  <si>
    <t>BBSAG Bull.92</t>
  </si>
  <si>
    <t>BBSAG Bull.93</t>
  </si>
  <si>
    <t>BBSAG Bull.94</t>
  </si>
  <si>
    <t>BBSAG Bull.96</t>
  </si>
  <si>
    <t>BBSAG Bull.98</t>
  </si>
  <si>
    <t>BBSAG Bull.99</t>
  </si>
  <si>
    <t>BBSAG Bull.102</t>
  </si>
  <si>
    <t>BBSAG Bull.103</t>
  </si>
  <si>
    <t>BBSAG Bull.104</t>
  </si>
  <si>
    <t>BBSAG Bull.105</t>
  </si>
  <si>
    <t>BBSAG Bull.108</t>
  </si>
  <si>
    <t>BBSAG Bull.110</t>
  </si>
  <si>
    <t>BBSAG Bull.112</t>
  </si>
  <si>
    <t>BBSAG Bull.113</t>
  </si>
  <si>
    <t>BBSAG Bull.116</t>
  </si>
  <si>
    <t>Kohl M</t>
  </si>
  <si>
    <t>Locher Kurt</t>
  </si>
  <si>
    <t>BBSAG Bull.118</t>
  </si>
  <si>
    <t>BBSAG</t>
  </si>
  <si>
    <t>I</t>
  </si>
  <si>
    <t>IBVS 5263</t>
  </si>
  <si>
    <t>IBVS 5016</t>
  </si>
  <si>
    <t>IBVS</t>
  </si>
  <si>
    <t>AAVSO</t>
  </si>
  <si>
    <t>IBVS 5543</t>
  </si>
  <si>
    <t>IBVS 5296</t>
  </si>
  <si>
    <t>IBVS 0035</t>
  </si>
  <si>
    <t>IBVS 5594</t>
  </si>
  <si>
    <t>IBVS 5592</t>
  </si>
  <si>
    <t>IBVS 5438</t>
  </si>
  <si>
    <t xml:space="preserve"> AN 211.363</t>
  </si>
  <si>
    <t>AC 167.25</t>
  </si>
  <si>
    <t>BAN 2.126</t>
  </si>
  <si>
    <t>AJ 59.455</t>
  </si>
  <si>
    <t>AJ 64.260</t>
  </si>
  <si>
    <t>AN 188.248</t>
  </si>
  <si>
    <t>IBVS 5690</t>
  </si>
  <si>
    <t>IBVS 5676</t>
  </si>
  <si>
    <t>EA/SD</t>
  </si>
  <si>
    <t>UU And / gsc 2275-0911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</si>
  <si>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</si>
  <si>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</si>
  <si>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</si>
  <si>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</si>
  <si>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</si>
  <si>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</si>
  <si>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</si>
  <si>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</si>
  <si>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</si>
  <si>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</si>
  <si>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</si>
  <si>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</si>
  <si>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</si>
  <si>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</si>
  <si>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</si>
  <si>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</si>
  <si>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</si>
  <si>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</si>
  <si>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</si>
  <si>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</si>
  <si>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</si>
  <si>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</si>
  <si>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</si>
  <si>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</si>
  <si>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</si>
  <si>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</si>
  <si>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</si>
  <si>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</si>
  <si>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</si>
  <si>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</si>
  <si>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</si>
  <si>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</si>
  <si>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</si>
  <si>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</si>
  <si>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</si>
  <si>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</si>
  <si>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</si>
  <si>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</si>
  <si>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</si>
  <si>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</si>
  <si>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</si>
  <si>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</si>
  <si>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</si>
  <si>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</si>
  <si>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</si>
  <si>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</si>
  <si>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</si>
  <si>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</si>
  <si>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</si>
  <si>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</si>
  <si>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</si>
  <si>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</si>
  <si>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</si>
  <si>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</si>
  <si>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</si>
  <si>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</si>
  <si>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</si>
  <si>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</si>
  <si>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</si>
  <si>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</si>
  <si>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</si>
  <si>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</si>
  <si>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</si>
  <si>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</si>
  <si>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</si>
  <si>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</si>
  <si>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</si>
  <si>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</si>
  <si>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</si>
  <si>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</si>
  <si>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</si>
  <si>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</si>
  <si>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</si>
  <si>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</si>
  <si>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</si>
  <si>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</si>
  <si>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</si>
  <si>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</si>
  <si>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</si>
  <si>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</si>
  <si>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</si>
  <si>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</si>
  <si>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</si>
  <si>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This is a test with crummy data -- that is clearly NOT quadratic</t>
  </si>
  <si>
    <t>Bad</t>
  </si>
  <si>
    <t>OEJV 116</t>
  </si>
  <si>
    <t>IBVS 6007</t>
  </si>
  <si>
    <t>OEJV 0003</t>
  </si>
  <si>
    <t>Add cycle</t>
  </si>
  <si>
    <t>Old Cycle</t>
  </si>
  <si>
    <t>JAVSO..39...94</t>
  </si>
  <si>
    <t>JAVSO..38...85</t>
  </si>
  <si>
    <t>JAVSO..37...44</t>
  </si>
  <si>
    <t>JAVSO..36..171</t>
  </si>
  <si>
    <t>2013JAVSO..41..328</t>
  </si>
  <si>
    <t>2013JAVSO..41..122</t>
  </si>
  <si>
    <t>OEJV 0160</t>
  </si>
  <si>
    <t>JAVSO..42..426</t>
  </si>
  <si>
    <t>IBVS 6118</t>
  </si>
  <si>
    <t xml:space="preserve">C  </t>
  </si>
  <si>
    <t>BAVM 225</t>
  </si>
  <si>
    <t>IBVS 6167</t>
  </si>
  <si>
    <t>II</t>
  </si>
  <si>
    <t>JAVSO..48…87</t>
  </si>
  <si>
    <t>OEJV 0210</t>
  </si>
  <si>
    <t>JAVSO 49, 108</t>
  </si>
  <si>
    <t>JAVSO, 50, 133</t>
  </si>
  <si>
    <t>JAVSO, 49, 108</t>
  </si>
  <si>
    <t>JBAV, 60</t>
  </si>
  <si>
    <t>JAVSO, 48, 87</t>
  </si>
  <si>
    <t>JAAVSO 51, 134</t>
  </si>
  <si>
    <t>JAAVSO52#1</t>
  </si>
  <si>
    <t xml:space="preserve">Mag </t>
  </si>
  <si>
    <t>Next ToM-P</t>
  </si>
  <si>
    <t>Next ToM-S</t>
  </si>
  <si>
    <t>VSX</t>
  </si>
  <si>
    <t>11.20-14.20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</si>
</sst>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2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14" fontId="10" fillId="0" borderId="0" xfId="0" applyNumberFormat="1" applyFont="1" applyAlignment="1"/>
    <xf numFmtId="0" fontId="5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17" fillId="0" borderId="0" xfId="0" applyFont="1" applyAlignment="1"/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9" fillId="0" borderId="14" xfId="0" applyFont="1" applyBorder="1">
      <alignment vertical="top"/>
    </xf>
    <xf numFmtId="165" fontId="9" fillId="0" borderId="14" xfId="0" applyNumberFormat="1" applyFont="1" applyBorder="1" applyAlignment="1">
      <alignment horizontal="center"/>
    </xf>
    <xf numFmtId="166" fontId="0" fillId="0" borderId="0" xfId="0" applyNumberFormat="1">
      <alignment vertical="top"/>
    </xf>
    <xf numFmtId="14" fontId="0" fillId="0" borderId="0" xfId="0" applyNumberFormat="1">
      <alignment vertical="top"/>
    </xf>
    <xf numFmtId="0" fontId="7" fillId="0" borderId="15" xfId="0" applyFont="1" applyBorder="1">
      <alignment vertical="top"/>
    </xf>
    <xf numFmtId="0" fontId="17" fillId="0" borderId="16" xfId="0" applyFont="1" applyBorder="1">
      <alignment vertical="top"/>
    </xf>
    <xf numFmtId="0" fontId="9" fillId="0" borderId="17" xfId="0" applyFont="1" applyBorder="1">
      <alignment vertical="top"/>
    </xf>
    <xf numFmtId="165" fontId="9" fillId="0" borderId="17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20" xfId="0" applyFont="1" applyBorder="1">
      <alignment vertical="top"/>
    </xf>
    <xf numFmtId="165" fontId="9" fillId="0" borderId="20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9" fillId="0" borderId="21" xfId="0" applyFont="1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0" fontId="17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23" fillId="0" borderId="0" xfId="0" applyFont="1">
      <alignment vertical="top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9" fillId="0" borderId="0" xfId="41" applyFont="1" applyAlignment="1">
      <alignment wrapText="1"/>
    </xf>
    <xf numFmtId="0" fontId="39" fillId="0" borderId="0" xfId="41" applyFont="1" applyAlignment="1">
      <alignment horizontal="center" wrapText="1"/>
    </xf>
    <xf numFmtId="0" fontId="39" fillId="0" borderId="0" xfId="41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41" applyFont="1" applyAlignment="1">
      <alignment wrapText="1"/>
    </xf>
    <xf numFmtId="0" fontId="12" fillId="0" borderId="0" xfId="41" applyFont="1" applyAlignment="1">
      <alignment horizontal="center" wrapText="1"/>
    </xf>
    <xf numFmtId="0" fontId="12" fillId="0" borderId="0" xfId="41" applyFont="1" applyAlignment="1">
      <alignment horizontal="left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41" applyFont="1"/>
    <xf numFmtId="0" fontId="39" fillId="0" borderId="0" xfId="41" applyFont="1" applyAlignment="1">
      <alignment horizontal="center"/>
    </xf>
    <xf numFmtId="0" fontId="39" fillId="0" borderId="0" xfId="41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/>
    </xf>
    <xf numFmtId="168" fontId="41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/>
    </xf>
    <xf numFmtId="0" fontId="41" fillId="0" borderId="0" xfId="0" applyFont="1" applyAlignment="1" applyProtection="1">
      <alignment horizontal="center" vertical="center"/>
      <protection locked="0"/>
    </xf>
    <xf numFmtId="0" fontId="0" fillId="0" borderId="22" xfId="0" applyBorder="1">
      <alignment vertical="top"/>
    </xf>
    <xf numFmtId="0" fontId="43" fillId="0" borderId="25" xfId="0" applyFont="1" applyBorder="1" applyAlignment="1">
      <alignment horizontal="right" vertical="center"/>
    </xf>
    <xf numFmtId="0" fontId="43" fillId="0" borderId="27" xfId="0" applyFont="1" applyBorder="1" applyAlignment="1">
      <alignment horizontal="right" vertical="center"/>
    </xf>
    <xf numFmtId="0" fontId="6" fillId="25" borderId="23" xfId="0" applyFont="1" applyFill="1" applyBorder="1" applyAlignment="1">
      <alignment horizontal="right" vertical="center"/>
    </xf>
    <xf numFmtId="0" fontId="44" fillId="0" borderId="26" xfId="0" applyFont="1" applyBorder="1" applyAlignment="1">
      <alignment horizontal="right" vertical="center"/>
    </xf>
    <xf numFmtId="0" fontId="45" fillId="0" borderId="26" xfId="0" applyFont="1" applyBorder="1" applyAlignment="1">
      <alignment horizontal="right" vertical="center"/>
    </xf>
    <xf numFmtId="0" fontId="6" fillId="25" borderId="24" xfId="0" applyFont="1" applyFill="1" applyBorder="1" applyAlignment="1">
      <alignment horizontal="center" vertical="center"/>
    </xf>
    <xf numFmtId="22" fontId="44" fillId="0" borderId="26" xfId="0" applyNumberFormat="1" applyFont="1" applyBorder="1" applyAlignment="1">
      <alignment horizontal="right" vertical="center"/>
    </xf>
    <xf numFmtId="22" fontId="44" fillId="0" borderId="28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82883513434694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723926380368099"/>
          <c:w val="0.8258270367443176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C-4BA7-B7AB-4FEBE003A4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</c:numCache>
              </c:numRef>
            </c:plus>
            <c:min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Active!$I$21:$I$826</c:f>
              <c:numCache>
                <c:formatCode>General</c:formatCode>
                <c:ptCount val="806"/>
                <c:pt idx="67">
                  <c:v>-8.7789999815868214E-4</c:v>
                </c:pt>
                <c:pt idx="70">
                  <c:v>4.5013999988441356E-3</c:v>
                </c:pt>
                <c:pt idx="83">
                  <c:v>7.8159000040614046E-3</c:v>
                </c:pt>
                <c:pt idx="86">
                  <c:v>5.5630999995628372E-3</c:v>
                </c:pt>
                <c:pt idx="96">
                  <c:v>3.8094999981694855E-3</c:v>
                </c:pt>
                <c:pt idx="125">
                  <c:v>1.5762700000777841E-2</c:v>
                </c:pt>
                <c:pt idx="129">
                  <c:v>2.4166299997887108E-2</c:v>
                </c:pt>
                <c:pt idx="130">
                  <c:v>1.8556900002295151E-2</c:v>
                </c:pt>
                <c:pt idx="133">
                  <c:v>1.5626600004907232E-2</c:v>
                </c:pt>
                <c:pt idx="136">
                  <c:v>1.1322999998810701E-3</c:v>
                </c:pt>
                <c:pt idx="139">
                  <c:v>-1.3922799997089896E-2</c:v>
                </c:pt>
                <c:pt idx="140">
                  <c:v>2.4208000031649135E-3</c:v>
                </c:pt>
                <c:pt idx="141">
                  <c:v>3.9281000063056126E-3</c:v>
                </c:pt>
                <c:pt idx="144">
                  <c:v>-2.5661999970907345E-3</c:v>
                </c:pt>
                <c:pt idx="145">
                  <c:v>-8.1755999999586493E-3</c:v>
                </c:pt>
                <c:pt idx="150">
                  <c:v>-1.8366800002695527E-2</c:v>
                </c:pt>
                <c:pt idx="151">
                  <c:v>-1.6976200000499375E-2</c:v>
                </c:pt>
                <c:pt idx="152">
                  <c:v>-1.7859499996120576E-2</c:v>
                </c:pt>
                <c:pt idx="160">
                  <c:v>-1.8258100004459266E-2</c:v>
                </c:pt>
                <c:pt idx="161">
                  <c:v>-2.2086299999500625E-2</c:v>
                </c:pt>
                <c:pt idx="166">
                  <c:v>-1.4599999994970858E-2</c:v>
                </c:pt>
                <c:pt idx="167">
                  <c:v>-1.7209400000865571E-2</c:v>
                </c:pt>
                <c:pt idx="168">
                  <c:v>-1.5818799998669419E-2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C-4BA7-B7AB-4FEBE003A4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Active!$J$21:$J$826</c:f>
              <c:numCache>
                <c:formatCode>General</c:formatCode>
                <c:ptCount val="806"/>
                <c:pt idx="39">
                  <c:v>3.1301800001529045E-2</c:v>
                </c:pt>
                <c:pt idx="40">
                  <c:v>3.0254800003604032E-2</c:v>
                </c:pt>
                <c:pt idx="41">
                  <c:v>2.2946899996895809E-2</c:v>
                </c:pt>
                <c:pt idx="42">
                  <c:v>2.2728099997038953E-2</c:v>
                </c:pt>
                <c:pt idx="43">
                  <c:v>1.9454200002655853E-2</c:v>
                </c:pt>
                <c:pt idx="44">
                  <c:v>1.9844800001010299E-2</c:v>
                </c:pt>
                <c:pt idx="45">
                  <c:v>1.5178699999523815E-2</c:v>
                </c:pt>
                <c:pt idx="46">
                  <c:v>1.1959900002693757E-2</c:v>
                </c:pt>
                <c:pt idx="47">
                  <c:v>1.4959899999666959E-2</c:v>
                </c:pt>
                <c:pt idx="48">
                  <c:v>1.035050000064075E-2</c:v>
                </c:pt>
                <c:pt idx="49">
                  <c:v>1.0639000000082888E-2</c:v>
                </c:pt>
                <c:pt idx="50">
                  <c:v>1.2029600002279039E-2</c:v>
                </c:pt>
                <c:pt idx="51">
                  <c:v>1.2810799998987932E-2</c:v>
                </c:pt>
                <c:pt idx="52">
                  <c:v>-5.7985999956144951E-3</c:v>
                </c:pt>
                <c:pt idx="53">
                  <c:v>7.2629999995115213E-3</c:v>
                </c:pt>
                <c:pt idx="54">
                  <c:v>-5.7239999950979836E-3</c:v>
                </c:pt>
                <c:pt idx="55">
                  <c:v>2.2760000065318309E-3</c:v>
                </c:pt>
                <c:pt idx="56">
                  <c:v>-1.1616000047069974E-3</c:v>
                </c:pt>
                <c:pt idx="57">
                  <c:v>1.8383999995421618E-3</c:v>
                </c:pt>
                <c:pt idx="58">
                  <c:v>5.8384000003570691E-3</c:v>
                </c:pt>
                <c:pt idx="59">
                  <c:v>-5.7709999964572489E-3</c:v>
                </c:pt>
                <c:pt idx="60">
                  <c:v>7.2290000025532208E-3</c:v>
                </c:pt>
                <c:pt idx="61">
                  <c:v>-7.7259999670786783E-4</c:v>
                </c:pt>
                <c:pt idx="62">
                  <c:v>3.3441000050515868E-3</c:v>
                </c:pt>
                <c:pt idx="63">
                  <c:v>6.7347000003792346E-3</c:v>
                </c:pt>
                <c:pt idx="64">
                  <c:v>-1.586200000019744E-3</c:v>
                </c:pt>
                <c:pt idx="65">
                  <c:v>-2.8130999999120831E-3</c:v>
                </c:pt>
                <c:pt idx="66">
                  <c:v>-4.4695000033243559E-3</c:v>
                </c:pt>
                <c:pt idx="68">
                  <c:v>-4.7789999953238294E-3</c:v>
                </c:pt>
                <c:pt idx="69">
                  <c:v>-4.3883999969693832E-3</c:v>
                </c:pt>
                <c:pt idx="71">
                  <c:v>1.4063800001167692E-2</c:v>
                </c:pt>
                <c:pt idx="73">
                  <c:v>4.4058000057702884E-3</c:v>
                </c:pt>
                <c:pt idx="74">
                  <c:v>2.9601000060210936E-3</c:v>
                </c:pt>
                <c:pt idx="75">
                  <c:v>3.5225000028731301E-3</c:v>
                </c:pt>
                <c:pt idx="76">
                  <c:v>-7.4629000009736046E-3</c:v>
                </c:pt>
                <c:pt idx="77">
                  <c:v>2.7088999995612539E-3</c:v>
                </c:pt>
                <c:pt idx="78">
                  <c:v>5.3167000005487353E-3</c:v>
                </c:pt>
                <c:pt idx="80">
                  <c:v>5.6521999940741807E-3</c:v>
                </c:pt>
                <c:pt idx="81">
                  <c:v>5.2146000016364269E-3</c:v>
                </c:pt>
                <c:pt idx="82">
                  <c:v>5.9957999983453192E-3</c:v>
                </c:pt>
                <c:pt idx="84">
                  <c:v>7.1805999978096224E-3</c:v>
                </c:pt>
                <c:pt idx="85">
                  <c:v>9.5712000038474798E-3</c:v>
                </c:pt>
                <c:pt idx="87">
                  <c:v>3.2503000038559549E-3</c:v>
                </c:pt>
                <c:pt idx="88">
                  <c:v>1.2250300002051517E-2</c:v>
                </c:pt>
                <c:pt idx="90">
                  <c:v>4.6328000025823712E-3</c:v>
                </c:pt>
                <c:pt idx="91">
                  <c:v>-1.1954000001423992E-3</c:v>
                </c:pt>
                <c:pt idx="92">
                  <c:v>1.0585800002445467E-2</c:v>
                </c:pt>
                <c:pt idx="93">
                  <c:v>1.0653900004399475E-2</c:v>
                </c:pt>
                <c:pt idx="94">
                  <c:v>-1.2294000043766573E-3</c:v>
                </c:pt>
                <c:pt idx="95">
                  <c:v>-1.0575999986031093E-3</c:v>
                </c:pt>
                <c:pt idx="97">
                  <c:v>-6.06999994488433E-4</c:v>
                </c:pt>
                <c:pt idx="98">
                  <c:v>2.7284999960102141E-3</c:v>
                </c:pt>
                <c:pt idx="99">
                  <c:v>-6.4903000020422041E-3</c:v>
                </c:pt>
                <c:pt idx="100">
                  <c:v>1.4626999982283451E-3</c:v>
                </c:pt>
                <c:pt idx="101">
                  <c:v>-4.1466999973636121E-3</c:v>
                </c:pt>
                <c:pt idx="102">
                  <c:v>-3.5924000039813109E-3</c:v>
                </c:pt>
                <c:pt idx="103">
                  <c:v>-1.4420599996810779E-2</c:v>
                </c:pt>
                <c:pt idx="104">
                  <c:v>4.9700000017764978E-3</c:v>
                </c:pt>
                <c:pt idx="105">
                  <c:v>5.360600000130944E-3</c:v>
                </c:pt>
                <c:pt idx="106">
                  <c:v>-2.5712999995448627E-3</c:v>
                </c:pt>
                <c:pt idx="109">
                  <c:v>6.6209999931743369E-4</c:v>
                </c:pt>
                <c:pt idx="110">
                  <c:v>3.6621000035665929E-3</c:v>
                </c:pt>
                <c:pt idx="111">
                  <c:v>1.8792999981087632E-3</c:v>
                </c:pt>
                <c:pt idx="112">
                  <c:v>5.1100003474857658E-5</c:v>
                </c:pt>
                <c:pt idx="114">
                  <c:v>-1.0980000006384216E-3</c:v>
                </c:pt>
                <c:pt idx="115">
                  <c:v>-2.106100000673905E-3</c:v>
                </c:pt>
                <c:pt idx="116">
                  <c:v>4.6281000031740405E-3</c:v>
                </c:pt>
                <c:pt idx="117">
                  <c:v>6.962000006751623E-3</c:v>
                </c:pt>
                <c:pt idx="118">
                  <c:v>8.3525999943958595E-3</c:v>
                </c:pt>
                <c:pt idx="119">
                  <c:v>-1.4010000450070947E-4</c:v>
                </c:pt>
                <c:pt idx="120">
                  <c:v>-1.1243799999647308E-2</c:v>
                </c:pt>
                <c:pt idx="124">
                  <c:v>1.6139999934239313E-4</c:v>
                </c:pt>
                <c:pt idx="126">
                  <c:v>1.0620100001688115E-2</c:v>
                </c:pt>
                <c:pt idx="127">
                  <c:v>1.1783800000557676E-2</c:v>
                </c:pt>
                <c:pt idx="131">
                  <c:v>6.4629000044078566E-3</c:v>
                </c:pt>
                <c:pt idx="132">
                  <c:v>1.1462900001788512E-2</c:v>
                </c:pt>
                <c:pt idx="137">
                  <c:v>5.4759000049671158E-3</c:v>
                </c:pt>
                <c:pt idx="138">
                  <c:v>6.2101000075927004E-3</c:v>
                </c:pt>
                <c:pt idx="142">
                  <c:v>-3.9957000044523738E-3</c:v>
                </c:pt>
                <c:pt idx="143">
                  <c:v>3.0043000006116927E-3</c:v>
                </c:pt>
                <c:pt idx="146">
                  <c:v>-1.2695999976131134E-3</c:v>
                </c:pt>
                <c:pt idx="147">
                  <c:v>-3.8790000035078265E-3</c:v>
                </c:pt>
                <c:pt idx="148">
                  <c:v>-5.5904999971971847E-3</c:v>
                </c:pt>
                <c:pt idx="149">
                  <c:v>-1.1694200002239086E-2</c:v>
                </c:pt>
                <c:pt idx="153">
                  <c:v>-2.0681199996033683E-2</c:v>
                </c:pt>
                <c:pt idx="154">
                  <c:v>-2.0611499996448401E-2</c:v>
                </c:pt>
                <c:pt idx="155">
                  <c:v>-2.3645500004931819E-2</c:v>
                </c:pt>
                <c:pt idx="156">
                  <c:v>-2.2193299999344163E-2</c:v>
                </c:pt>
                <c:pt idx="157">
                  <c:v>-2.4021500001254026E-2</c:v>
                </c:pt>
                <c:pt idx="158">
                  <c:v>-2.046880000125384E-2</c:v>
                </c:pt>
                <c:pt idx="159">
                  <c:v>-2.2734600002877414E-2</c:v>
                </c:pt>
                <c:pt idx="162">
                  <c:v>-1.5063599996210542E-2</c:v>
                </c:pt>
                <c:pt idx="163">
                  <c:v>-1.1706999997841194E-2</c:v>
                </c:pt>
                <c:pt idx="164">
                  <c:v>-2.8106999961892143E-3</c:v>
                </c:pt>
                <c:pt idx="165">
                  <c:v>-1.7638899997109547E-2</c:v>
                </c:pt>
                <c:pt idx="169">
                  <c:v>-1.6569200000958517E-2</c:v>
                </c:pt>
                <c:pt idx="170">
                  <c:v>5.458999949041754E-4</c:v>
                </c:pt>
                <c:pt idx="171">
                  <c:v>-1.2337400003161747E-2</c:v>
                </c:pt>
                <c:pt idx="172">
                  <c:v>-2.9048899996269029E-2</c:v>
                </c:pt>
                <c:pt idx="173">
                  <c:v>-1.0864099996979348E-2</c:v>
                </c:pt>
                <c:pt idx="174">
                  <c:v>-6.528599995363038E-3</c:v>
                </c:pt>
                <c:pt idx="175">
                  <c:v>-1.1137999994389247E-2</c:v>
                </c:pt>
                <c:pt idx="176">
                  <c:v>-5.1380000004428439E-3</c:v>
                </c:pt>
                <c:pt idx="177">
                  <c:v>7.8619999985676259E-3</c:v>
                </c:pt>
                <c:pt idx="178">
                  <c:v>-1.2687399997957982E-2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BC-4BA7-B7AB-4FEBE003A4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Active!$K$21:$K$826</c:f>
              <c:numCache>
                <c:formatCode>General</c:formatCode>
                <c:ptCount val="806"/>
                <c:pt idx="38">
                  <c:v>4.5514000012190081E-3</c:v>
                </c:pt>
                <c:pt idx="179">
                  <c:v>-1.3032900002144743E-2</c:v>
                </c:pt>
                <c:pt idx="180">
                  <c:v>-1.1779899999964982E-2</c:v>
                </c:pt>
                <c:pt idx="181">
                  <c:v>-1.2189300003228709E-2</c:v>
                </c:pt>
                <c:pt idx="182">
                  <c:v>-1.1948100000154227E-2</c:v>
                </c:pt>
                <c:pt idx="186">
                  <c:v>-8.3109000042895786E-3</c:v>
                </c:pt>
                <c:pt idx="187">
                  <c:v>5.8702999958768487E-3</c:v>
                </c:pt>
                <c:pt idx="188">
                  <c:v>1.3209000026108697E-3</c:v>
                </c:pt>
                <c:pt idx="189">
                  <c:v>-6.9999999686842784E-4</c:v>
                </c:pt>
                <c:pt idx="190">
                  <c:v>-4.6999999904073775E-4</c:v>
                </c:pt>
                <c:pt idx="191">
                  <c:v>3.8659999991068617E-3</c:v>
                </c:pt>
                <c:pt idx="193">
                  <c:v>5.2289000013843179E-3</c:v>
                </c:pt>
                <c:pt idx="201">
                  <c:v>1.8985900002007838E-2</c:v>
                </c:pt>
                <c:pt idx="204">
                  <c:v>1.3450400001602247E-2</c:v>
                </c:pt>
                <c:pt idx="207">
                  <c:v>2.7802999975392595E-3</c:v>
                </c:pt>
                <c:pt idx="209">
                  <c:v>2.1909999995841645E-3</c:v>
                </c:pt>
                <c:pt idx="210">
                  <c:v>8.9076000003842637E-3</c:v>
                </c:pt>
                <c:pt idx="211">
                  <c:v>9.9948000060976483E-3</c:v>
                </c:pt>
                <c:pt idx="212">
                  <c:v>9.1853999983868562E-3</c:v>
                </c:pt>
                <c:pt idx="213">
                  <c:v>9.4337000045925379E-3</c:v>
                </c:pt>
                <c:pt idx="214">
                  <c:v>8.5491000063484535E-3</c:v>
                </c:pt>
                <c:pt idx="215">
                  <c:v>1.0383299995737616E-2</c:v>
                </c:pt>
                <c:pt idx="216">
                  <c:v>1.0664499997801613E-2</c:v>
                </c:pt>
                <c:pt idx="217">
                  <c:v>5.0677499966695905E-3</c:v>
                </c:pt>
                <c:pt idx="218">
                  <c:v>1.4490299996396061E-2</c:v>
                </c:pt>
                <c:pt idx="219">
                  <c:v>1.4650600001914427E-2</c:v>
                </c:pt>
                <c:pt idx="220">
                  <c:v>1.8819999997504056E-2</c:v>
                </c:pt>
                <c:pt idx="221">
                  <c:v>2.0114500002819113E-2</c:v>
                </c:pt>
                <c:pt idx="222">
                  <c:v>2.0586300001014024E-2</c:v>
                </c:pt>
                <c:pt idx="223">
                  <c:v>2.0968800003174692E-2</c:v>
                </c:pt>
                <c:pt idx="224">
                  <c:v>2.5365100002090912E-2</c:v>
                </c:pt>
                <c:pt idx="225">
                  <c:v>2.3718100004771259E-2</c:v>
                </c:pt>
                <c:pt idx="226">
                  <c:v>2.5308700001914985E-2</c:v>
                </c:pt>
                <c:pt idx="227">
                  <c:v>2.4899300005927216E-2</c:v>
                </c:pt>
                <c:pt idx="228">
                  <c:v>2.8647799997997936E-2</c:v>
                </c:pt>
                <c:pt idx="229">
                  <c:v>2.8647799997997936E-2</c:v>
                </c:pt>
                <c:pt idx="230">
                  <c:v>2.897050000319723E-2</c:v>
                </c:pt>
                <c:pt idx="231">
                  <c:v>2.897050000319723E-2</c:v>
                </c:pt>
                <c:pt idx="232">
                  <c:v>3.1951400000252761E-2</c:v>
                </c:pt>
                <c:pt idx="233">
                  <c:v>3.1951400000252761E-2</c:v>
                </c:pt>
                <c:pt idx="234">
                  <c:v>3.0538600003637839E-2</c:v>
                </c:pt>
                <c:pt idx="235">
                  <c:v>3.2522900066396687E-2</c:v>
                </c:pt>
                <c:pt idx="236">
                  <c:v>3.2607900015136693E-2</c:v>
                </c:pt>
                <c:pt idx="237">
                  <c:v>3.261590007605264E-2</c:v>
                </c:pt>
                <c:pt idx="238">
                  <c:v>3.3653200000117067E-2</c:v>
                </c:pt>
                <c:pt idx="239">
                  <c:v>3.3653200000117067E-2</c:v>
                </c:pt>
                <c:pt idx="240">
                  <c:v>3.6641400001826696E-2</c:v>
                </c:pt>
                <c:pt idx="241">
                  <c:v>3.705679999984568E-2</c:v>
                </c:pt>
                <c:pt idx="242">
                  <c:v>4.0763800003333017E-2</c:v>
                </c:pt>
                <c:pt idx="243">
                  <c:v>4.2124100000364706E-2</c:v>
                </c:pt>
                <c:pt idx="244">
                  <c:v>4.9706799996783957E-2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BC-4BA7-B7AB-4FEBE003A4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BC-4BA7-B7AB-4FEBE003A4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Active!$M$21:$M$826</c:f>
              <c:numCache>
                <c:formatCode>General</c:formatCode>
                <c:ptCount val="806"/>
                <c:pt idx="195">
                  <c:v>2.3337599996011704E-2</c:v>
                </c:pt>
                <c:pt idx="196">
                  <c:v>2.4328400002559647E-2</c:v>
                </c:pt>
                <c:pt idx="197">
                  <c:v>2.6126300006581005E-2</c:v>
                </c:pt>
                <c:pt idx="198">
                  <c:v>2.3260200003278442E-2</c:v>
                </c:pt>
                <c:pt idx="199">
                  <c:v>1.9535599996743258E-2</c:v>
                </c:pt>
                <c:pt idx="200">
                  <c:v>1.9061699997109827E-2</c:v>
                </c:pt>
                <c:pt idx="205">
                  <c:v>8.2647000017459504E-3</c:v>
                </c:pt>
                <c:pt idx="206">
                  <c:v>2.9588999968837015E-3</c:v>
                </c:pt>
                <c:pt idx="208">
                  <c:v>2.9285999989951961E-3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BC-4BA7-B7AB-4FEBE003A4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Active!$N$21:$N$826</c:f>
              <c:numCache>
                <c:formatCode>General</c:formatCode>
                <c:ptCount val="806"/>
                <c:pt idx="0">
                  <c:v>0.1148553000020911</c:v>
                </c:pt>
                <c:pt idx="1">
                  <c:v>7.332719999976689E-2</c:v>
                </c:pt>
                <c:pt idx="2">
                  <c:v>7.8108400000928668E-2</c:v>
                </c:pt>
                <c:pt idx="3">
                  <c:v>8.6499000000912929E-2</c:v>
                </c:pt>
                <c:pt idx="4">
                  <c:v>7.6560600002267165E-2</c:v>
                </c:pt>
                <c:pt idx="5">
                  <c:v>8.4466600001178449E-2</c:v>
                </c:pt>
                <c:pt idx="6">
                  <c:v>7.6067899997724453E-2</c:v>
                </c:pt>
                <c:pt idx="7">
                  <c:v>8.1792400003905641E-2</c:v>
                </c:pt>
                <c:pt idx="8">
                  <c:v>8.7136000001919456E-2</c:v>
                </c:pt>
                <c:pt idx="9">
                  <c:v>7.8149000000848901E-2</c:v>
                </c:pt>
                <c:pt idx="10">
                  <c:v>8.9539600001444342E-2</c:v>
                </c:pt>
                <c:pt idx="11">
                  <c:v>8.2115000001067529E-2</c:v>
                </c:pt>
                <c:pt idx="12">
                  <c:v>8.2575300002645236E-2</c:v>
                </c:pt>
                <c:pt idx="13">
                  <c:v>8.0965900000592228E-2</c:v>
                </c:pt>
                <c:pt idx="14">
                  <c:v>8.4356500003195833E-2</c:v>
                </c:pt>
                <c:pt idx="15">
                  <c:v>9.5176599999831524E-2</c:v>
                </c:pt>
                <c:pt idx="16">
                  <c:v>8.4348399999726098E-2</c:v>
                </c:pt>
                <c:pt idx="17">
                  <c:v>8.7150700001075165E-2</c:v>
                </c:pt>
                <c:pt idx="18">
                  <c:v>7.2752000003674766E-2</c:v>
                </c:pt>
                <c:pt idx="19">
                  <c:v>8.4142600004270207E-2</c:v>
                </c:pt>
                <c:pt idx="20">
                  <c:v>8.3040500001516193E-2</c:v>
                </c:pt>
                <c:pt idx="21">
                  <c:v>8.3165300002292497E-2</c:v>
                </c:pt>
                <c:pt idx="22">
                  <c:v>9.1499199999816483E-2</c:v>
                </c:pt>
                <c:pt idx="23">
                  <c:v>8.6444100001244806E-2</c:v>
                </c:pt>
                <c:pt idx="24">
                  <c:v>8.9834700000210432E-2</c:v>
                </c:pt>
                <c:pt idx="25">
                  <c:v>8.4225300000980496E-2</c:v>
                </c:pt>
                <c:pt idx="26">
                  <c:v>8.1615900002361741E-2</c:v>
                </c:pt>
                <c:pt idx="27">
                  <c:v>9.2006500002753455E-2</c:v>
                </c:pt>
                <c:pt idx="28">
                  <c:v>8.5638600001402665E-2</c:v>
                </c:pt>
                <c:pt idx="29">
                  <c:v>9.6684000003733672E-2</c:v>
                </c:pt>
                <c:pt idx="30">
                  <c:v>8.5191300000587944E-2</c:v>
                </c:pt>
                <c:pt idx="31">
                  <c:v>9.1089199999260018E-2</c:v>
                </c:pt>
                <c:pt idx="32">
                  <c:v>-1.6846400001668371E-2</c:v>
                </c:pt>
                <c:pt idx="33">
                  <c:v>-2.2065199998905882E-2</c:v>
                </c:pt>
                <c:pt idx="34">
                  <c:v>-1.5502800000831485E-2</c:v>
                </c:pt>
                <c:pt idx="36">
                  <c:v>-4.504560000350466E-2</c:v>
                </c:pt>
                <c:pt idx="37">
                  <c:v>-2.10229000003892E-2</c:v>
                </c:pt>
                <c:pt idx="107">
                  <c:v>2.2018000017851591E-3</c:v>
                </c:pt>
                <c:pt idx="108">
                  <c:v>6.2018000026000664E-3</c:v>
                </c:pt>
                <c:pt idx="113">
                  <c:v>-1.4394599995284807E-2</c:v>
                </c:pt>
                <c:pt idx="121">
                  <c:v>-4.3459000007715076E-3</c:v>
                </c:pt>
                <c:pt idx="122">
                  <c:v>9.6541000020806678E-3</c:v>
                </c:pt>
                <c:pt idx="123">
                  <c:v>1.3654099995619617E-2</c:v>
                </c:pt>
                <c:pt idx="128">
                  <c:v>1.3736799999605864E-2</c:v>
                </c:pt>
                <c:pt idx="134">
                  <c:v>-7.6877999963471666E-3</c:v>
                </c:pt>
                <c:pt idx="135">
                  <c:v>3.3122000022558495E-3</c:v>
                </c:pt>
                <c:pt idx="183">
                  <c:v>-8.5617000004276633E-3</c:v>
                </c:pt>
                <c:pt idx="184">
                  <c:v>-4.3616999973892234E-3</c:v>
                </c:pt>
                <c:pt idx="185">
                  <c:v>8.838300003844779E-3</c:v>
                </c:pt>
                <c:pt idx="192">
                  <c:v>-7.6434000002336688E-3</c:v>
                </c:pt>
                <c:pt idx="194">
                  <c:v>2.387050000106683E-2</c:v>
                </c:pt>
                <c:pt idx="202">
                  <c:v>1.4673100005893502E-2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BC-4BA7-B7AB-4FEBE003A4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Active!$O$21:$O$826</c:f>
              <c:numCache>
                <c:formatCode>General</c:formatCode>
                <c:ptCount val="806"/>
                <c:pt idx="32">
                  <c:v>-0.26866039529542846</c:v>
                </c:pt>
                <c:pt idx="33">
                  <c:v>-0.26858718256597319</c:v>
                </c:pt>
                <c:pt idx="34">
                  <c:v>-0.26844075710706267</c:v>
                </c:pt>
                <c:pt idx="35">
                  <c:v>-0.26434084425756887</c:v>
                </c:pt>
                <c:pt idx="36">
                  <c:v>-0.2515286166029006</c:v>
                </c:pt>
                <c:pt idx="37">
                  <c:v>-0.25044872884343572</c:v>
                </c:pt>
                <c:pt idx="38">
                  <c:v>-0.22425687488082108</c:v>
                </c:pt>
                <c:pt idx="39">
                  <c:v>-0.1882362119888395</c:v>
                </c:pt>
                <c:pt idx="40">
                  <c:v>-0.18805318016520134</c:v>
                </c:pt>
                <c:pt idx="41">
                  <c:v>-0.18334926229770176</c:v>
                </c:pt>
                <c:pt idx="42">
                  <c:v>-0.1832760495682465</c:v>
                </c:pt>
                <c:pt idx="43">
                  <c:v>-0.18259883182078546</c:v>
                </c:pt>
                <c:pt idx="44">
                  <c:v>-0.18256222545605783</c:v>
                </c:pt>
                <c:pt idx="45">
                  <c:v>-0.17957880673075649</c:v>
                </c:pt>
                <c:pt idx="46">
                  <c:v>-0.17950559400130128</c:v>
                </c:pt>
                <c:pt idx="47">
                  <c:v>-0.17950559400130128</c:v>
                </c:pt>
                <c:pt idx="48">
                  <c:v>-0.17946898763657365</c:v>
                </c:pt>
                <c:pt idx="49">
                  <c:v>-0.17864534443020214</c:v>
                </c:pt>
                <c:pt idx="50">
                  <c:v>-0.1786087380654745</c:v>
                </c:pt>
                <c:pt idx="51">
                  <c:v>-0.17853552533601924</c:v>
                </c:pt>
                <c:pt idx="52">
                  <c:v>-0.17849891897129161</c:v>
                </c:pt>
                <c:pt idx="53">
                  <c:v>-0.17718108984109715</c:v>
                </c:pt>
                <c:pt idx="54">
                  <c:v>-0.17333742154469672</c:v>
                </c:pt>
                <c:pt idx="55">
                  <c:v>-0.17333742154469672</c:v>
                </c:pt>
                <c:pt idx="56">
                  <c:v>-0.1731909960857862</c:v>
                </c:pt>
                <c:pt idx="57">
                  <c:v>-0.1731909960857862</c:v>
                </c:pt>
                <c:pt idx="58">
                  <c:v>-0.1731909960857862</c:v>
                </c:pt>
                <c:pt idx="59">
                  <c:v>-0.17315438972105857</c:v>
                </c:pt>
                <c:pt idx="60">
                  <c:v>-0.17315438972105857</c:v>
                </c:pt>
                <c:pt idx="61">
                  <c:v>-0.1708115823784907</c:v>
                </c:pt>
                <c:pt idx="62">
                  <c:v>-0.17009775826630202</c:v>
                </c:pt>
                <c:pt idx="63">
                  <c:v>-0.17006115190157439</c:v>
                </c:pt>
                <c:pt idx="64">
                  <c:v>-0.16920090233047524</c:v>
                </c:pt>
                <c:pt idx="65">
                  <c:v>-0.1687067164066523</c:v>
                </c:pt>
                <c:pt idx="66">
                  <c:v>-0.16848707821828657</c:v>
                </c:pt>
                <c:pt idx="67">
                  <c:v>-0.16533893085171095</c:v>
                </c:pt>
                <c:pt idx="68">
                  <c:v>-0.16144035300821905</c:v>
                </c:pt>
                <c:pt idx="69">
                  <c:v>-0.16140374664349141</c:v>
                </c:pt>
                <c:pt idx="70">
                  <c:v>-0.16019573660747985</c:v>
                </c:pt>
                <c:pt idx="71">
                  <c:v>-0.16004931114856935</c:v>
                </c:pt>
                <c:pt idx="72">
                  <c:v>-0.15847523746528153</c:v>
                </c:pt>
                <c:pt idx="73">
                  <c:v>-0.1574868656176357</c:v>
                </c:pt>
                <c:pt idx="74">
                  <c:v>-0.15691946696435755</c:v>
                </c:pt>
                <c:pt idx="75">
                  <c:v>-0.15677304150544705</c:v>
                </c:pt>
                <c:pt idx="76">
                  <c:v>-0.15527218055161446</c:v>
                </c:pt>
                <c:pt idx="77">
                  <c:v>-0.15516236145743162</c:v>
                </c:pt>
                <c:pt idx="78">
                  <c:v>-0.15285616047959133</c:v>
                </c:pt>
                <c:pt idx="79">
                  <c:v>-0.15221554909685792</c:v>
                </c:pt>
                <c:pt idx="80">
                  <c:v>-0.15221554909685792</c:v>
                </c:pt>
                <c:pt idx="81">
                  <c:v>-0.15206912363794742</c:v>
                </c:pt>
                <c:pt idx="82">
                  <c:v>-0.15199591090849218</c:v>
                </c:pt>
                <c:pt idx="83">
                  <c:v>-0.15168475680830737</c:v>
                </c:pt>
                <c:pt idx="84">
                  <c:v>-0.14804242351790881</c:v>
                </c:pt>
                <c:pt idx="85">
                  <c:v>-0.1480058171531812</c:v>
                </c:pt>
                <c:pt idx="86">
                  <c:v>-0.14758484395881355</c:v>
                </c:pt>
                <c:pt idx="87">
                  <c:v>-0.14714556758208203</c:v>
                </c:pt>
                <c:pt idx="88">
                  <c:v>-0.14714556758208203</c:v>
                </c:pt>
                <c:pt idx="89">
                  <c:v>-0.14675204916126011</c:v>
                </c:pt>
                <c:pt idx="90">
                  <c:v>-0.14668798802298677</c:v>
                </c:pt>
                <c:pt idx="91">
                  <c:v>-0.14657816892880388</c:v>
                </c:pt>
                <c:pt idx="92">
                  <c:v>-0.14650495619934864</c:v>
                </c:pt>
                <c:pt idx="93">
                  <c:v>-0.14326529292095397</c:v>
                </c:pt>
                <c:pt idx="94">
                  <c:v>-0.14255146880876529</c:v>
                </c:pt>
                <c:pt idx="95">
                  <c:v>-0.14244164971458242</c:v>
                </c:pt>
                <c:pt idx="96">
                  <c:v>-0.14231352743803574</c:v>
                </c:pt>
                <c:pt idx="97">
                  <c:v>-0.13874440687709244</c:v>
                </c:pt>
                <c:pt idx="98">
                  <c:v>-0.13810379549435903</c:v>
                </c:pt>
                <c:pt idx="99">
                  <c:v>-0.13803058276490376</c:v>
                </c:pt>
                <c:pt idx="100">
                  <c:v>-0.13784755094126566</c:v>
                </c:pt>
                <c:pt idx="101">
                  <c:v>-0.13781094457653803</c:v>
                </c:pt>
                <c:pt idx="102">
                  <c:v>-0.13724354592325988</c:v>
                </c:pt>
                <c:pt idx="103">
                  <c:v>-0.13713372682907699</c:v>
                </c:pt>
                <c:pt idx="104">
                  <c:v>-0.13709712046434938</c:v>
                </c:pt>
                <c:pt idx="105">
                  <c:v>-0.13706051409962178</c:v>
                </c:pt>
                <c:pt idx="106">
                  <c:v>-0.13382085082122708</c:v>
                </c:pt>
                <c:pt idx="107">
                  <c:v>-0.13332666489740416</c:v>
                </c:pt>
                <c:pt idx="108">
                  <c:v>-0.13332666489740416</c:v>
                </c:pt>
                <c:pt idx="109">
                  <c:v>-0.13239320259684975</c:v>
                </c:pt>
                <c:pt idx="110">
                  <c:v>-0.13239320259684975</c:v>
                </c:pt>
                <c:pt idx="111">
                  <c:v>-0.13012360798373709</c:v>
                </c:pt>
                <c:pt idx="112">
                  <c:v>-0.13001378888955423</c:v>
                </c:pt>
                <c:pt idx="113">
                  <c:v>-0.12944639023627608</c:v>
                </c:pt>
                <c:pt idx="114">
                  <c:v>-0.12904372022427218</c:v>
                </c:pt>
                <c:pt idx="115">
                  <c:v>-0.12862274702990453</c:v>
                </c:pt>
                <c:pt idx="116">
                  <c:v>-0.12836650247681117</c:v>
                </c:pt>
                <c:pt idx="117">
                  <c:v>-0.12538308375150986</c:v>
                </c:pt>
                <c:pt idx="118">
                  <c:v>-0.12534647738678223</c:v>
                </c:pt>
                <c:pt idx="119">
                  <c:v>-0.12459604690986593</c:v>
                </c:pt>
                <c:pt idx="120">
                  <c:v>-0.12146620272565413</c:v>
                </c:pt>
                <c:pt idx="121">
                  <c:v>-0.12067916588401022</c:v>
                </c:pt>
                <c:pt idx="122">
                  <c:v>-0.12067916588401022</c:v>
                </c:pt>
                <c:pt idx="123">
                  <c:v>-0.12067916588401022</c:v>
                </c:pt>
                <c:pt idx="124">
                  <c:v>-0.11992873540709394</c:v>
                </c:pt>
                <c:pt idx="125">
                  <c:v>-0.11954436857745389</c:v>
                </c:pt>
                <c:pt idx="126">
                  <c:v>-0.11665246576397163</c:v>
                </c:pt>
                <c:pt idx="127">
                  <c:v>-0.11612167347542109</c:v>
                </c:pt>
                <c:pt idx="128">
                  <c:v>-0.11593864165178297</c:v>
                </c:pt>
                <c:pt idx="129">
                  <c:v>-0.11566409391632579</c:v>
                </c:pt>
                <c:pt idx="130">
                  <c:v>-0.11562748755159817</c:v>
                </c:pt>
                <c:pt idx="131">
                  <c:v>-0.11526142390432194</c:v>
                </c:pt>
                <c:pt idx="132">
                  <c:v>-0.11526142390432194</c:v>
                </c:pt>
                <c:pt idx="133">
                  <c:v>-0.11473063161577139</c:v>
                </c:pt>
                <c:pt idx="134">
                  <c:v>-0.111948547896472</c:v>
                </c:pt>
                <c:pt idx="135">
                  <c:v>-0.111948547896472</c:v>
                </c:pt>
                <c:pt idx="136">
                  <c:v>-0.1116373937962872</c:v>
                </c:pt>
                <c:pt idx="137">
                  <c:v>-0.11141775560792146</c:v>
                </c:pt>
                <c:pt idx="138">
                  <c:v>-0.11116151105482809</c:v>
                </c:pt>
                <c:pt idx="139">
                  <c:v>-0.11103338877828141</c:v>
                </c:pt>
                <c:pt idx="140">
                  <c:v>-0.11081375058991567</c:v>
                </c:pt>
                <c:pt idx="141">
                  <c:v>-0.11006332011299939</c:v>
                </c:pt>
                <c:pt idx="142">
                  <c:v>-0.10724463002897237</c:v>
                </c:pt>
                <c:pt idx="143">
                  <c:v>-0.10724463002897237</c:v>
                </c:pt>
                <c:pt idx="144">
                  <c:v>-0.10697008229351519</c:v>
                </c:pt>
                <c:pt idx="145">
                  <c:v>-0.10693347592878757</c:v>
                </c:pt>
                <c:pt idx="146">
                  <c:v>-0.10656741228151134</c:v>
                </c:pt>
                <c:pt idx="147">
                  <c:v>-0.10653080591678371</c:v>
                </c:pt>
                <c:pt idx="148">
                  <c:v>-0.10570716271041219</c:v>
                </c:pt>
                <c:pt idx="149">
                  <c:v>-0.10257731852620036</c:v>
                </c:pt>
                <c:pt idx="150">
                  <c:v>-0.1015157339490993</c:v>
                </c:pt>
                <c:pt idx="151">
                  <c:v>-0.10147912758437166</c:v>
                </c:pt>
                <c:pt idx="152">
                  <c:v>-0.10076530347218302</c:v>
                </c:pt>
                <c:pt idx="153">
                  <c:v>-9.8733650229799907E-2</c:v>
                </c:pt>
                <c:pt idx="154">
                  <c:v>-9.7836794293973128E-2</c:v>
                </c:pt>
                <c:pt idx="155">
                  <c:v>-9.381009417393453E-2</c:v>
                </c:pt>
                <c:pt idx="156">
                  <c:v>-9.2455658679012453E-2</c:v>
                </c:pt>
                <c:pt idx="157">
                  <c:v>-9.2345839584829587E-2</c:v>
                </c:pt>
                <c:pt idx="158">
                  <c:v>-8.9435633588983515E-2</c:v>
                </c:pt>
                <c:pt idx="159">
                  <c:v>-8.917938903589015E-2</c:v>
                </c:pt>
                <c:pt idx="160">
                  <c:v>-8.9087873124071099E-2</c:v>
                </c:pt>
                <c:pt idx="161">
                  <c:v>-8.8978054029888232E-2</c:v>
                </c:pt>
                <c:pt idx="162">
                  <c:v>-8.7898166270423322E-2</c:v>
                </c:pt>
                <c:pt idx="163">
                  <c:v>-8.3834859785657107E-2</c:v>
                </c:pt>
                <c:pt idx="164">
                  <c:v>-8.0705015601445301E-2</c:v>
                </c:pt>
                <c:pt idx="165">
                  <c:v>-8.0595196507262434E-2</c:v>
                </c:pt>
                <c:pt idx="166">
                  <c:v>-8.0357255136532885E-2</c:v>
                </c:pt>
                <c:pt idx="167">
                  <c:v>-8.0320648771805253E-2</c:v>
                </c:pt>
                <c:pt idx="168">
                  <c:v>-8.0284042407077622E-2</c:v>
                </c:pt>
                <c:pt idx="169">
                  <c:v>-7.9698340571435655E-2</c:v>
                </c:pt>
                <c:pt idx="170">
                  <c:v>-7.6641709116679085E-2</c:v>
                </c:pt>
                <c:pt idx="171">
                  <c:v>-7.5927885004490436E-2</c:v>
                </c:pt>
                <c:pt idx="172">
                  <c:v>-7.5104241798118893E-2</c:v>
                </c:pt>
                <c:pt idx="173">
                  <c:v>-7.1150754407535557E-2</c:v>
                </c:pt>
                <c:pt idx="174">
                  <c:v>-7.0510143024802144E-2</c:v>
                </c:pt>
                <c:pt idx="175">
                  <c:v>-7.0473536660074512E-2</c:v>
                </c:pt>
                <c:pt idx="176">
                  <c:v>-7.0473536660074512E-2</c:v>
                </c:pt>
                <c:pt idx="177">
                  <c:v>-7.0473536660074512E-2</c:v>
                </c:pt>
                <c:pt idx="178">
                  <c:v>-6.6776293822584543E-2</c:v>
                </c:pt>
                <c:pt idx="179">
                  <c:v>-6.1925950496174414E-2</c:v>
                </c:pt>
                <c:pt idx="180">
                  <c:v>-6.1742918672536298E-2</c:v>
                </c:pt>
                <c:pt idx="181">
                  <c:v>-6.1706312307808681E-2</c:v>
                </c:pt>
                <c:pt idx="182">
                  <c:v>-5.7972463105591072E-2</c:v>
                </c:pt>
                <c:pt idx="183">
                  <c:v>-5.6361783057575637E-2</c:v>
                </c:pt>
                <c:pt idx="184">
                  <c:v>-5.6361783057575637E-2</c:v>
                </c:pt>
                <c:pt idx="185">
                  <c:v>-5.6361783057575637E-2</c:v>
                </c:pt>
                <c:pt idx="186">
                  <c:v>-4.8381595546953704E-2</c:v>
                </c:pt>
                <c:pt idx="187">
                  <c:v>-4.8308382817498455E-2</c:v>
                </c:pt>
                <c:pt idx="188">
                  <c:v>-4.4611139980008478E-2</c:v>
                </c:pt>
                <c:pt idx="189">
                  <c:v>-4.3750890408909324E-2</c:v>
                </c:pt>
                <c:pt idx="190">
                  <c:v>-4.3750890408909324E-2</c:v>
                </c:pt>
                <c:pt idx="191">
                  <c:v>-3.9724190288870732E-2</c:v>
                </c:pt>
                <c:pt idx="192">
                  <c:v>-3.9687583924143108E-2</c:v>
                </c:pt>
                <c:pt idx="193">
                  <c:v>-3.8021994329036239E-2</c:v>
                </c:pt>
                <c:pt idx="194">
                  <c:v>-2.5722255780554724E-2</c:v>
                </c:pt>
                <c:pt idx="195">
                  <c:v>-2.5594133504008042E-2</c:v>
                </c:pt>
                <c:pt idx="196">
                  <c:v>-2.1274582466148464E-2</c:v>
                </c:pt>
                <c:pt idx="197">
                  <c:v>-2.0487545624504555E-2</c:v>
                </c:pt>
                <c:pt idx="198">
                  <c:v>-1.7504126899203238E-2</c:v>
                </c:pt>
                <c:pt idx="199">
                  <c:v>-1.3514033143892271E-2</c:v>
                </c:pt>
                <c:pt idx="200">
                  <c:v>-1.2836815396431233E-2</c:v>
                </c:pt>
                <c:pt idx="201">
                  <c:v>-1.2580570843337868E-2</c:v>
                </c:pt>
                <c:pt idx="202">
                  <c:v>-8.4806579938440305E-3</c:v>
                </c:pt>
                <c:pt idx="203">
                  <c:v>-7.7302275169277498E-3</c:v>
                </c:pt>
                <c:pt idx="204">
                  <c:v>-7.7302275169277498E-3</c:v>
                </c:pt>
                <c:pt idx="205">
                  <c:v>-3.5021923908872266E-3</c:v>
                </c:pt>
                <c:pt idx="206">
                  <c:v>4.1468863496849084E-4</c:v>
                </c:pt>
                <c:pt idx="207">
                  <c:v>1.110209564793338E-3</c:v>
                </c:pt>
                <c:pt idx="208">
                  <c:v>1.31154457079527E-3</c:v>
                </c:pt>
                <c:pt idx="209">
                  <c:v>1.4579700297057616E-3</c:v>
                </c:pt>
                <c:pt idx="210">
                  <c:v>9.1819129872343294E-3</c:v>
                </c:pt>
                <c:pt idx="211">
                  <c:v>9.621189363965818E-3</c:v>
                </c:pt>
                <c:pt idx="212">
                  <c:v>9.6577957286934357E-3</c:v>
                </c:pt>
                <c:pt idx="213">
                  <c:v>9.8591307346953677E-3</c:v>
                </c:pt>
                <c:pt idx="214">
                  <c:v>1.0188588017243982E-2</c:v>
                </c:pt>
                <c:pt idx="215">
                  <c:v>1.0444832570337348E-2</c:v>
                </c:pt>
                <c:pt idx="216">
                  <c:v>1.051804529979259E-2</c:v>
                </c:pt>
                <c:pt idx="217">
                  <c:v>1.1478962373892711E-2</c:v>
                </c:pt>
                <c:pt idx="218">
                  <c:v>1.3922437219461584E-2</c:v>
                </c:pt>
                <c:pt idx="219">
                  <c:v>1.485589952001598E-2</c:v>
                </c:pt>
                <c:pt idx="220">
                  <c:v>1.8479929628050715E-2</c:v>
                </c:pt>
                <c:pt idx="221">
                  <c:v>1.9669636481698477E-2</c:v>
                </c:pt>
                <c:pt idx="222">
                  <c:v>1.9779455575881358E-2</c:v>
                </c:pt>
                <c:pt idx="223">
                  <c:v>2.0237035134976641E-2</c:v>
                </c:pt>
                <c:pt idx="224">
                  <c:v>2.3366879319188461E-2</c:v>
                </c:pt>
                <c:pt idx="225">
                  <c:v>2.3549911142826577E-2</c:v>
                </c:pt>
                <c:pt idx="226">
                  <c:v>2.3586517507554194E-2</c:v>
                </c:pt>
                <c:pt idx="227">
                  <c:v>2.3623123872281826E-2</c:v>
                </c:pt>
                <c:pt idx="228">
                  <c:v>2.8107403551415708E-2</c:v>
                </c:pt>
                <c:pt idx="229">
                  <c:v>2.8107403551415708E-2</c:v>
                </c:pt>
                <c:pt idx="230">
                  <c:v>2.9187291310880603E-2</c:v>
                </c:pt>
                <c:pt idx="231">
                  <c:v>2.9187291310880603E-2</c:v>
                </c:pt>
                <c:pt idx="232">
                  <c:v>3.1987678212543807E-2</c:v>
                </c:pt>
                <c:pt idx="233">
                  <c:v>3.1987678212543807E-2</c:v>
                </c:pt>
                <c:pt idx="234">
                  <c:v>3.2426954589275289E-2</c:v>
                </c:pt>
                <c:pt idx="235">
                  <c:v>3.317738506619157E-2</c:v>
                </c:pt>
                <c:pt idx="236">
                  <c:v>3.317738506619157E-2</c:v>
                </c:pt>
                <c:pt idx="237">
                  <c:v>3.317738506619157E-2</c:v>
                </c:pt>
                <c:pt idx="238">
                  <c:v>3.392781554310785E-2</c:v>
                </c:pt>
                <c:pt idx="239">
                  <c:v>3.392781554310785E-2</c:v>
                </c:pt>
                <c:pt idx="240">
                  <c:v>3.7478632921687335E-2</c:v>
                </c:pt>
                <c:pt idx="241">
                  <c:v>3.780809020423595E-2</c:v>
                </c:pt>
                <c:pt idx="242">
                  <c:v>4.1285694853360186E-2</c:v>
                </c:pt>
                <c:pt idx="243">
                  <c:v>4.2219157153914583E-2</c:v>
                </c:pt>
                <c:pt idx="244">
                  <c:v>4.6959681386141844E-2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BC-4BA7-B7AB-4FEBE003A4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Active!$U$21:$U$826</c:f>
              <c:numCache>
                <c:formatCode>General</c:formatCode>
                <c:ptCount val="806"/>
                <c:pt idx="35">
                  <c:v>-0.1520639999944251</c:v>
                </c:pt>
                <c:pt idx="72">
                  <c:v>0.25487200000497978</c:v>
                </c:pt>
                <c:pt idx="79">
                  <c:v>-0.10136000000056811</c:v>
                </c:pt>
                <c:pt idx="89">
                  <c:v>7.1284000005107373E-2</c:v>
                </c:pt>
                <c:pt idx="203">
                  <c:v>-5.5549599994265009E-2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BC-4BA7-B7AB-4FEBE003A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33664"/>
        <c:axId val="1"/>
      </c:scatterChart>
      <c:valAx>
        <c:axId val="64133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33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012012012012012E-2"/>
          <c:y val="0.92024539877300615"/>
          <c:w val="0.917418836158993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655176034030228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678942920199375"/>
          <c:w val="0.798276534109420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E0-4548-8919-FA7DC860C9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</c:numCache>
              </c:numRef>
            </c:plus>
            <c:minus>
              <c:numRef>
                <c:f>Active!$D$21:$D$826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2.0000000000000001E-4</c:v>
                  </c:pt>
                  <c:pt idx="211">
                    <c:v>5.0000000000000001E-4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2.0000000000000001E-4</c:v>
                  </c:pt>
                  <c:pt idx="216">
                    <c:v>2.0000000000000001E-4</c:v>
                  </c:pt>
                  <c:pt idx="217">
                    <c:v>8.9999999999999998E-4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5.0000000000000001E-4</c:v>
                  </c:pt>
                  <c:pt idx="235">
                    <c:v>6.9800000000000005E-4</c:v>
                  </c:pt>
                  <c:pt idx="236">
                    <c:v>6.6500000000000001E-4</c:v>
                  </c:pt>
                  <c:pt idx="237">
                    <c:v>4.0900000000000002E-4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Active!$I$21:$I$826</c:f>
              <c:numCache>
                <c:formatCode>General</c:formatCode>
                <c:ptCount val="806"/>
                <c:pt idx="67">
                  <c:v>-8.7789999815868214E-4</c:v>
                </c:pt>
                <c:pt idx="70">
                  <c:v>4.5013999988441356E-3</c:v>
                </c:pt>
                <c:pt idx="83">
                  <c:v>7.8159000040614046E-3</c:v>
                </c:pt>
                <c:pt idx="86">
                  <c:v>5.5630999995628372E-3</c:v>
                </c:pt>
                <c:pt idx="96">
                  <c:v>3.8094999981694855E-3</c:v>
                </c:pt>
                <c:pt idx="125">
                  <c:v>1.5762700000777841E-2</c:v>
                </c:pt>
                <c:pt idx="129">
                  <c:v>2.4166299997887108E-2</c:v>
                </c:pt>
                <c:pt idx="130">
                  <c:v>1.8556900002295151E-2</c:v>
                </c:pt>
                <c:pt idx="133">
                  <c:v>1.5626600004907232E-2</c:v>
                </c:pt>
                <c:pt idx="136">
                  <c:v>1.1322999998810701E-3</c:v>
                </c:pt>
                <c:pt idx="139">
                  <c:v>-1.3922799997089896E-2</c:v>
                </c:pt>
                <c:pt idx="140">
                  <c:v>2.4208000031649135E-3</c:v>
                </c:pt>
                <c:pt idx="141">
                  <c:v>3.9281000063056126E-3</c:v>
                </c:pt>
                <c:pt idx="144">
                  <c:v>-2.5661999970907345E-3</c:v>
                </c:pt>
                <c:pt idx="145">
                  <c:v>-8.1755999999586493E-3</c:v>
                </c:pt>
                <c:pt idx="150">
                  <c:v>-1.8366800002695527E-2</c:v>
                </c:pt>
                <c:pt idx="151">
                  <c:v>-1.6976200000499375E-2</c:v>
                </c:pt>
                <c:pt idx="152">
                  <c:v>-1.7859499996120576E-2</c:v>
                </c:pt>
                <c:pt idx="160">
                  <c:v>-1.8258100004459266E-2</c:v>
                </c:pt>
                <c:pt idx="161">
                  <c:v>-2.2086299999500625E-2</c:v>
                </c:pt>
                <c:pt idx="166">
                  <c:v>-1.4599999994970858E-2</c:v>
                </c:pt>
                <c:pt idx="167">
                  <c:v>-1.7209400000865571E-2</c:v>
                </c:pt>
                <c:pt idx="168">
                  <c:v>-1.5818799998669419E-2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E0-4548-8919-FA7DC860C9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Active!$J$21:$J$826</c:f>
              <c:numCache>
                <c:formatCode>General</c:formatCode>
                <c:ptCount val="806"/>
                <c:pt idx="39">
                  <c:v>3.1301800001529045E-2</c:v>
                </c:pt>
                <c:pt idx="40">
                  <c:v>3.0254800003604032E-2</c:v>
                </c:pt>
                <c:pt idx="41">
                  <c:v>2.2946899996895809E-2</c:v>
                </c:pt>
                <c:pt idx="42">
                  <c:v>2.2728099997038953E-2</c:v>
                </c:pt>
                <c:pt idx="43">
                  <c:v>1.9454200002655853E-2</c:v>
                </c:pt>
                <c:pt idx="44">
                  <c:v>1.9844800001010299E-2</c:v>
                </c:pt>
                <c:pt idx="45">
                  <c:v>1.5178699999523815E-2</c:v>
                </c:pt>
                <c:pt idx="46">
                  <c:v>1.1959900002693757E-2</c:v>
                </c:pt>
                <c:pt idx="47">
                  <c:v>1.4959899999666959E-2</c:v>
                </c:pt>
                <c:pt idx="48">
                  <c:v>1.035050000064075E-2</c:v>
                </c:pt>
                <c:pt idx="49">
                  <c:v>1.0639000000082888E-2</c:v>
                </c:pt>
                <c:pt idx="50">
                  <c:v>1.2029600002279039E-2</c:v>
                </c:pt>
                <c:pt idx="51">
                  <c:v>1.2810799998987932E-2</c:v>
                </c:pt>
                <c:pt idx="52">
                  <c:v>-5.7985999956144951E-3</c:v>
                </c:pt>
                <c:pt idx="53">
                  <c:v>7.2629999995115213E-3</c:v>
                </c:pt>
                <c:pt idx="54">
                  <c:v>-5.7239999950979836E-3</c:v>
                </c:pt>
                <c:pt idx="55">
                  <c:v>2.2760000065318309E-3</c:v>
                </c:pt>
                <c:pt idx="56">
                  <c:v>-1.1616000047069974E-3</c:v>
                </c:pt>
                <c:pt idx="57">
                  <c:v>1.8383999995421618E-3</c:v>
                </c:pt>
                <c:pt idx="58">
                  <c:v>5.8384000003570691E-3</c:v>
                </c:pt>
                <c:pt idx="59">
                  <c:v>-5.7709999964572489E-3</c:v>
                </c:pt>
                <c:pt idx="60">
                  <c:v>7.2290000025532208E-3</c:v>
                </c:pt>
                <c:pt idx="61">
                  <c:v>-7.7259999670786783E-4</c:v>
                </c:pt>
                <c:pt idx="62">
                  <c:v>3.3441000050515868E-3</c:v>
                </c:pt>
                <c:pt idx="63">
                  <c:v>6.7347000003792346E-3</c:v>
                </c:pt>
                <c:pt idx="64">
                  <c:v>-1.586200000019744E-3</c:v>
                </c:pt>
                <c:pt idx="65">
                  <c:v>-2.8130999999120831E-3</c:v>
                </c:pt>
                <c:pt idx="66">
                  <c:v>-4.4695000033243559E-3</c:v>
                </c:pt>
                <c:pt idx="68">
                  <c:v>-4.7789999953238294E-3</c:v>
                </c:pt>
                <c:pt idx="69">
                  <c:v>-4.3883999969693832E-3</c:v>
                </c:pt>
                <c:pt idx="71">
                  <c:v>1.4063800001167692E-2</c:v>
                </c:pt>
                <c:pt idx="73">
                  <c:v>4.4058000057702884E-3</c:v>
                </c:pt>
                <c:pt idx="74">
                  <c:v>2.9601000060210936E-3</c:v>
                </c:pt>
                <c:pt idx="75">
                  <c:v>3.5225000028731301E-3</c:v>
                </c:pt>
                <c:pt idx="76">
                  <c:v>-7.4629000009736046E-3</c:v>
                </c:pt>
                <c:pt idx="77">
                  <c:v>2.7088999995612539E-3</c:v>
                </c:pt>
                <c:pt idx="78">
                  <c:v>5.3167000005487353E-3</c:v>
                </c:pt>
                <c:pt idx="80">
                  <c:v>5.6521999940741807E-3</c:v>
                </c:pt>
                <c:pt idx="81">
                  <c:v>5.2146000016364269E-3</c:v>
                </c:pt>
                <c:pt idx="82">
                  <c:v>5.9957999983453192E-3</c:v>
                </c:pt>
                <c:pt idx="84">
                  <c:v>7.1805999978096224E-3</c:v>
                </c:pt>
                <c:pt idx="85">
                  <c:v>9.5712000038474798E-3</c:v>
                </c:pt>
                <c:pt idx="87">
                  <c:v>3.2503000038559549E-3</c:v>
                </c:pt>
                <c:pt idx="88">
                  <c:v>1.2250300002051517E-2</c:v>
                </c:pt>
                <c:pt idx="90">
                  <c:v>4.6328000025823712E-3</c:v>
                </c:pt>
                <c:pt idx="91">
                  <c:v>-1.1954000001423992E-3</c:v>
                </c:pt>
                <c:pt idx="92">
                  <c:v>1.0585800002445467E-2</c:v>
                </c:pt>
                <c:pt idx="93">
                  <c:v>1.0653900004399475E-2</c:v>
                </c:pt>
                <c:pt idx="94">
                  <c:v>-1.2294000043766573E-3</c:v>
                </c:pt>
                <c:pt idx="95">
                  <c:v>-1.0575999986031093E-3</c:v>
                </c:pt>
                <c:pt idx="97">
                  <c:v>-6.06999994488433E-4</c:v>
                </c:pt>
                <c:pt idx="98">
                  <c:v>2.7284999960102141E-3</c:v>
                </c:pt>
                <c:pt idx="99">
                  <c:v>-6.4903000020422041E-3</c:v>
                </c:pt>
                <c:pt idx="100">
                  <c:v>1.4626999982283451E-3</c:v>
                </c:pt>
                <c:pt idx="101">
                  <c:v>-4.1466999973636121E-3</c:v>
                </c:pt>
                <c:pt idx="102">
                  <c:v>-3.5924000039813109E-3</c:v>
                </c:pt>
                <c:pt idx="103">
                  <c:v>-1.4420599996810779E-2</c:v>
                </c:pt>
                <c:pt idx="104">
                  <c:v>4.9700000017764978E-3</c:v>
                </c:pt>
                <c:pt idx="105">
                  <c:v>5.360600000130944E-3</c:v>
                </c:pt>
                <c:pt idx="106">
                  <c:v>-2.5712999995448627E-3</c:v>
                </c:pt>
                <c:pt idx="109">
                  <c:v>6.6209999931743369E-4</c:v>
                </c:pt>
                <c:pt idx="110">
                  <c:v>3.6621000035665929E-3</c:v>
                </c:pt>
                <c:pt idx="111">
                  <c:v>1.8792999981087632E-3</c:v>
                </c:pt>
                <c:pt idx="112">
                  <c:v>5.1100003474857658E-5</c:v>
                </c:pt>
                <c:pt idx="114">
                  <c:v>-1.0980000006384216E-3</c:v>
                </c:pt>
                <c:pt idx="115">
                  <c:v>-2.106100000673905E-3</c:v>
                </c:pt>
                <c:pt idx="116">
                  <c:v>4.6281000031740405E-3</c:v>
                </c:pt>
                <c:pt idx="117">
                  <c:v>6.962000006751623E-3</c:v>
                </c:pt>
                <c:pt idx="118">
                  <c:v>8.3525999943958595E-3</c:v>
                </c:pt>
                <c:pt idx="119">
                  <c:v>-1.4010000450070947E-4</c:v>
                </c:pt>
                <c:pt idx="120">
                  <c:v>-1.1243799999647308E-2</c:v>
                </c:pt>
                <c:pt idx="124">
                  <c:v>1.6139999934239313E-4</c:v>
                </c:pt>
                <c:pt idx="126">
                  <c:v>1.0620100001688115E-2</c:v>
                </c:pt>
                <c:pt idx="127">
                  <c:v>1.1783800000557676E-2</c:v>
                </c:pt>
                <c:pt idx="131">
                  <c:v>6.4629000044078566E-3</c:v>
                </c:pt>
                <c:pt idx="132">
                  <c:v>1.1462900001788512E-2</c:v>
                </c:pt>
                <c:pt idx="137">
                  <c:v>5.4759000049671158E-3</c:v>
                </c:pt>
                <c:pt idx="138">
                  <c:v>6.2101000075927004E-3</c:v>
                </c:pt>
                <c:pt idx="142">
                  <c:v>-3.9957000044523738E-3</c:v>
                </c:pt>
                <c:pt idx="143">
                  <c:v>3.0043000006116927E-3</c:v>
                </c:pt>
                <c:pt idx="146">
                  <c:v>-1.2695999976131134E-3</c:v>
                </c:pt>
                <c:pt idx="147">
                  <c:v>-3.8790000035078265E-3</c:v>
                </c:pt>
                <c:pt idx="148">
                  <c:v>-5.5904999971971847E-3</c:v>
                </c:pt>
                <c:pt idx="149">
                  <c:v>-1.1694200002239086E-2</c:v>
                </c:pt>
                <c:pt idx="153">
                  <c:v>-2.0681199996033683E-2</c:v>
                </c:pt>
                <c:pt idx="154">
                  <c:v>-2.0611499996448401E-2</c:v>
                </c:pt>
                <c:pt idx="155">
                  <c:v>-2.3645500004931819E-2</c:v>
                </c:pt>
                <c:pt idx="156">
                  <c:v>-2.2193299999344163E-2</c:v>
                </c:pt>
                <c:pt idx="157">
                  <c:v>-2.4021500001254026E-2</c:v>
                </c:pt>
                <c:pt idx="158">
                  <c:v>-2.046880000125384E-2</c:v>
                </c:pt>
                <c:pt idx="159">
                  <c:v>-2.2734600002877414E-2</c:v>
                </c:pt>
                <c:pt idx="162">
                  <c:v>-1.5063599996210542E-2</c:v>
                </c:pt>
                <c:pt idx="163">
                  <c:v>-1.1706999997841194E-2</c:v>
                </c:pt>
                <c:pt idx="164">
                  <c:v>-2.8106999961892143E-3</c:v>
                </c:pt>
                <c:pt idx="165">
                  <c:v>-1.7638899997109547E-2</c:v>
                </c:pt>
                <c:pt idx="169">
                  <c:v>-1.6569200000958517E-2</c:v>
                </c:pt>
                <c:pt idx="170">
                  <c:v>5.458999949041754E-4</c:v>
                </c:pt>
                <c:pt idx="171">
                  <c:v>-1.2337400003161747E-2</c:v>
                </c:pt>
                <c:pt idx="172">
                  <c:v>-2.9048899996269029E-2</c:v>
                </c:pt>
                <c:pt idx="173">
                  <c:v>-1.0864099996979348E-2</c:v>
                </c:pt>
                <c:pt idx="174">
                  <c:v>-6.528599995363038E-3</c:v>
                </c:pt>
                <c:pt idx="175">
                  <c:v>-1.1137999994389247E-2</c:v>
                </c:pt>
                <c:pt idx="176">
                  <c:v>-5.1380000004428439E-3</c:v>
                </c:pt>
                <c:pt idx="177">
                  <c:v>7.8619999985676259E-3</c:v>
                </c:pt>
                <c:pt idx="178">
                  <c:v>-1.2687399997957982E-2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E0-4548-8919-FA7DC860C9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Active!$K$21:$K$826</c:f>
              <c:numCache>
                <c:formatCode>General</c:formatCode>
                <c:ptCount val="806"/>
                <c:pt idx="38">
                  <c:v>4.5514000012190081E-3</c:v>
                </c:pt>
                <c:pt idx="179">
                  <c:v>-1.3032900002144743E-2</c:v>
                </c:pt>
                <c:pt idx="180">
                  <c:v>-1.1779899999964982E-2</c:v>
                </c:pt>
                <c:pt idx="181">
                  <c:v>-1.2189300003228709E-2</c:v>
                </c:pt>
                <c:pt idx="182">
                  <c:v>-1.1948100000154227E-2</c:v>
                </c:pt>
                <c:pt idx="186">
                  <c:v>-8.3109000042895786E-3</c:v>
                </c:pt>
                <c:pt idx="187">
                  <c:v>5.8702999958768487E-3</c:v>
                </c:pt>
                <c:pt idx="188">
                  <c:v>1.3209000026108697E-3</c:v>
                </c:pt>
                <c:pt idx="189">
                  <c:v>-6.9999999686842784E-4</c:v>
                </c:pt>
                <c:pt idx="190">
                  <c:v>-4.6999999904073775E-4</c:v>
                </c:pt>
                <c:pt idx="191">
                  <c:v>3.8659999991068617E-3</c:v>
                </c:pt>
                <c:pt idx="193">
                  <c:v>5.2289000013843179E-3</c:v>
                </c:pt>
                <c:pt idx="201">
                  <c:v>1.8985900002007838E-2</c:v>
                </c:pt>
                <c:pt idx="204">
                  <c:v>1.3450400001602247E-2</c:v>
                </c:pt>
                <c:pt idx="207">
                  <c:v>2.7802999975392595E-3</c:v>
                </c:pt>
                <c:pt idx="209">
                  <c:v>2.1909999995841645E-3</c:v>
                </c:pt>
                <c:pt idx="210">
                  <c:v>8.9076000003842637E-3</c:v>
                </c:pt>
                <c:pt idx="211">
                  <c:v>9.9948000060976483E-3</c:v>
                </c:pt>
                <c:pt idx="212">
                  <c:v>9.1853999983868562E-3</c:v>
                </c:pt>
                <c:pt idx="213">
                  <c:v>9.4337000045925379E-3</c:v>
                </c:pt>
                <c:pt idx="214">
                  <c:v>8.5491000063484535E-3</c:v>
                </c:pt>
                <c:pt idx="215">
                  <c:v>1.0383299995737616E-2</c:v>
                </c:pt>
                <c:pt idx="216">
                  <c:v>1.0664499997801613E-2</c:v>
                </c:pt>
                <c:pt idx="217">
                  <c:v>5.0677499966695905E-3</c:v>
                </c:pt>
                <c:pt idx="218">
                  <c:v>1.4490299996396061E-2</c:v>
                </c:pt>
                <c:pt idx="219">
                  <c:v>1.4650600001914427E-2</c:v>
                </c:pt>
                <c:pt idx="220">
                  <c:v>1.8819999997504056E-2</c:v>
                </c:pt>
                <c:pt idx="221">
                  <c:v>2.0114500002819113E-2</c:v>
                </c:pt>
                <c:pt idx="222">
                  <c:v>2.0586300001014024E-2</c:v>
                </c:pt>
                <c:pt idx="223">
                  <c:v>2.0968800003174692E-2</c:v>
                </c:pt>
                <c:pt idx="224">
                  <c:v>2.5365100002090912E-2</c:v>
                </c:pt>
                <c:pt idx="225">
                  <c:v>2.3718100004771259E-2</c:v>
                </c:pt>
                <c:pt idx="226">
                  <c:v>2.5308700001914985E-2</c:v>
                </c:pt>
                <c:pt idx="227">
                  <c:v>2.4899300005927216E-2</c:v>
                </c:pt>
                <c:pt idx="228">
                  <c:v>2.8647799997997936E-2</c:v>
                </c:pt>
                <c:pt idx="229">
                  <c:v>2.8647799997997936E-2</c:v>
                </c:pt>
                <c:pt idx="230">
                  <c:v>2.897050000319723E-2</c:v>
                </c:pt>
                <c:pt idx="231">
                  <c:v>2.897050000319723E-2</c:v>
                </c:pt>
                <c:pt idx="232">
                  <c:v>3.1951400000252761E-2</c:v>
                </c:pt>
                <c:pt idx="233">
                  <c:v>3.1951400000252761E-2</c:v>
                </c:pt>
                <c:pt idx="234">
                  <c:v>3.0538600003637839E-2</c:v>
                </c:pt>
                <c:pt idx="235">
                  <c:v>3.2522900066396687E-2</c:v>
                </c:pt>
                <c:pt idx="236">
                  <c:v>3.2607900015136693E-2</c:v>
                </c:pt>
                <c:pt idx="237">
                  <c:v>3.261590007605264E-2</c:v>
                </c:pt>
                <c:pt idx="238">
                  <c:v>3.3653200000117067E-2</c:v>
                </c:pt>
                <c:pt idx="239">
                  <c:v>3.3653200000117067E-2</c:v>
                </c:pt>
                <c:pt idx="240">
                  <c:v>3.6641400001826696E-2</c:v>
                </c:pt>
                <c:pt idx="241">
                  <c:v>3.705679999984568E-2</c:v>
                </c:pt>
                <c:pt idx="242">
                  <c:v>4.0763800003333017E-2</c:v>
                </c:pt>
                <c:pt idx="243">
                  <c:v>4.2124100000364706E-2</c:v>
                </c:pt>
                <c:pt idx="244">
                  <c:v>4.9706799996783957E-2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E0-4548-8919-FA7DC860C9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E0-4548-8919-FA7DC860C9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Active!$M$21:$M$826</c:f>
              <c:numCache>
                <c:formatCode>General</c:formatCode>
                <c:ptCount val="806"/>
                <c:pt idx="195">
                  <c:v>2.3337599996011704E-2</c:v>
                </c:pt>
                <c:pt idx="196">
                  <c:v>2.4328400002559647E-2</c:v>
                </c:pt>
                <c:pt idx="197">
                  <c:v>2.6126300006581005E-2</c:v>
                </c:pt>
                <c:pt idx="198">
                  <c:v>2.3260200003278442E-2</c:v>
                </c:pt>
                <c:pt idx="199">
                  <c:v>1.9535599996743258E-2</c:v>
                </c:pt>
                <c:pt idx="200">
                  <c:v>1.9061699997109827E-2</c:v>
                </c:pt>
                <c:pt idx="205">
                  <c:v>8.2647000017459504E-3</c:v>
                </c:pt>
                <c:pt idx="206">
                  <c:v>2.9588999968837015E-3</c:v>
                </c:pt>
                <c:pt idx="208">
                  <c:v>2.9285999989951961E-3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E0-4548-8919-FA7DC860C9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Active!$N$21:$N$826</c:f>
              <c:numCache>
                <c:formatCode>General</c:formatCode>
                <c:ptCount val="806"/>
                <c:pt idx="0">
                  <c:v>0.1148553000020911</c:v>
                </c:pt>
                <c:pt idx="1">
                  <c:v>7.332719999976689E-2</c:v>
                </c:pt>
                <c:pt idx="2">
                  <c:v>7.8108400000928668E-2</c:v>
                </c:pt>
                <c:pt idx="3">
                  <c:v>8.6499000000912929E-2</c:v>
                </c:pt>
                <c:pt idx="4">
                  <c:v>7.6560600002267165E-2</c:v>
                </c:pt>
                <c:pt idx="5">
                  <c:v>8.4466600001178449E-2</c:v>
                </c:pt>
                <c:pt idx="6">
                  <c:v>7.6067899997724453E-2</c:v>
                </c:pt>
                <c:pt idx="7">
                  <c:v>8.1792400003905641E-2</c:v>
                </c:pt>
                <c:pt idx="8">
                  <c:v>8.7136000001919456E-2</c:v>
                </c:pt>
                <c:pt idx="9">
                  <c:v>7.8149000000848901E-2</c:v>
                </c:pt>
                <c:pt idx="10">
                  <c:v>8.9539600001444342E-2</c:v>
                </c:pt>
                <c:pt idx="11">
                  <c:v>8.2115000001067529E-2</c:v>
                </c:pt>
                <c:pt idx="12">
                  <c:v>8.2575300002645236E-2</c:v>
                </c:pt>
                <c:pt idx="13">
                  <c:v>8.0965900000592228E-2</c:v>
                </c:pt>
                <c:pt idx="14">
                  <c:v>8.4356500003195833E-2</c:v>
                </c:pt>
                <c:pt idx="15">
                  <c:v>9.5176599999831524E-2</c:v>
                </c:pt>
                <c:pt idx="16">
                  <c:v>8.4348399999726098E-2</c:v>
                </c:pt>
                <c:pt idx="17">
                  <c:v>8.7150700001075165E-2</c:v>
                </c:pt>
                <c:pt idx="18">
                  <c:v>7.2752000003674766E-2</c:v>
                </c:pt>
                <c:pt idx="19">
                  <c:v>8.4142600004270207E-2</c:v>
                </c:pt>
                <c:pt idx="20">
                  <c:v>8.3040500001516193E-2</c:v>
                </c:pt>
                <c:pt idx="21">
                  <c:v>8.3165300002292497E-2</c:v>
                </c:pt>
                <c:pt idx="22">
                  <c:v>9.1499199999816483E-2</c:v>
                </c:pt>
                <c:pt idx="23">
                  <c:v>8.6444100001244806E-2</c:v>
                </c:pt>
                <c:pt idx="24">
                  <c:v>8.9834700000210432E-2</c:v>
                </c:pt>
                <c:pt idx="25">
                  <c:v>8.4225300000980496E-2</c:v>
                </c:pt>
                <c:pt idx="26">
                  <c:v>8.1615900002361741E-2</c:v>
                </c:pt>
                <c:pt idx="27">
                  <c:v>9.2006500002753455E-2</c:v>
                </c:pt>
                <c:pt idx="28">
                  <c:v>8.5638600001402665E-2</c:v>
                </c:pt>
                <c:pt idx="29">
                  <c:v>9.6684000003733672E-2</c:v>
                </c:pt>
                <c:pt idx="30">
                  <c:v>8.5191300000587944E-2</c:v>
                </c:pt>
                <c:pt idx="31">
                  <c:v>9.1089199999260018E-2</c:v>
                </c:pt>
                <c:pt idx="32">
                  <c:v>-1.6846400001668371E-2</c:v>
                </c:pt>
                <c:pt idx="33">
                  <c:v>-2.2065199998905882E-2</c:v>
                </c:pt>
                <c:pt idx="34">
                  <c:v>-1.5502800000831485E-2</c:v>
                </c:pt>
                <c:pt idx="36">
                  <c:v>-4.504560000350466E-2</c:v>
                </c:pt>
                <c:pt idx="37">
                  <c:v>-2.10229000003892E-2</c:v>
                </c:pt>
                <c:pt idx="107">
                  <c:v>2.2018000017851591E-3</c:v>
                </c:pt>
                <c:pt idx="108">
                  <c:v>6.2018000026000664E-3</c:v>
                </c:pt>
                <c:pt idx="113">
                  <c:v>-1.4394599995284807E-2</c:v>
                </c:pt>
                <c:pt idx="121">
                  <c:v>-4.3459000007715076E-3</c:v>
                </c:pt>
                <c:pt idx="122">
                  <c:v>9.6541000020806678E-3</c:v>
                </c:pt>
                <c:pt idx="123">
                  <c:v>1.3654099995619617E-2</c:v>
                </c:pt>
                <c:pt idx="128">
                  <c:v>1.3736799999605864E-2</c:v>
                </c:pt>
                <c:pt idx="134">
                  <c:v>-7.6877999963471666E-3</c:v>
                </c:pt>
                <c:pt idx="135">
                  <c:v>3.3122000022558495E-3</c:v>
                </c:pt>
                <c:pt idx="183">
                  <c:v>-8.5617000004276633E-3</c:v>
                </c:pt>
                <c:pt idx="184">
                  <c:v>-4.3616999973892234E-3</c:v>
                </c:pt>
                <c:pt idx="185">
                  <c:v>8.838300003844779E-3</c:v>
                </c:pt>
                <c:pt idx="192">
                  <c:v>-7.6434000002336688E-3</c:v>
                </c:pt>
                <c:pt idx="194">
                  <c:v>2.387050000106683E-2</c:v>
                </c:pt>
                <c:pt idx="202">
                  <c:v>1.4673100005893502E-2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E0-4548-8919-FA7DC860C9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Active!$F$21:$F$826</c:f>
              <c:numCache>
                <c:formatCode>General</c:formatCode>
                <c:ptCount val="806"/>
                <c:pt idx="0">
                  <c:v>-22799</c:v>
                </c:pt>
                <c:pt idx="1">
                  <c:v>-21176</c:v>
                </c:pt>
                <c:pt idx="2">
                  <c:v>-21172</c:v>
                </c:pt>
                <c:pt idx="3">
                  <c:v>-21170</c:v>
                </c:pt>
                <c:pt idx="4">
                  <c:v>-21098</c:v>
                </c:pt>
                <c:pt idx="5">
                  <c:v>-21078</c:v>
                </c:pt>
                <c:pt idx="6">
                  <c:v>-21057</c:v>
                </c:pt>
                <c:pt idx="7">
                  <c:v>-20892</c:v>
                </c:pt>
                <c:pt idx="8">
                  <c:v>-20880</c:v>
                </c:pt>
                <c:pt idx="9">
                  <c:v>-20670</c:v>
                </c:pt>
                <c:pt idx="10">
                  <c:v>-20668</c:v>
                </c:pt>
                <c:pt idx="11">
                  <c:v>-20450</c:v>
                </c:pt>
                <c:pt idx="12">
                  <c:v>-20399</c:v>
                </c:pt>
                <c:pt idx="13">
                  <c:v>-20397</c:v>
                </c:pt>
                <c:pt idx="14">
                  <c:v>-20395</c:v>
                </c:pt>
                <c:pt idx="15">
                  <c:v>-20378</c:v>
                </c:pt>
                <c:pt idx="16">
                  <c:v>-20372</c:v>
                </c:pt>
                <c:pt idx="17">
                  <c:v>-20181</c:v>
                </c:pt>
                <c:pt idx="18">
                  <c:v>-20160</c:v>
                </c:pt>
                <c:pt idx="19">
                  <c:v>-20158</c:v>
                </c:pt>
                <c:pt idx="20">
                  <c:v>-20115</c:v>
                </c:pt>
                <c:pt idx="21">
                  <c:v>-20099</c:v>
                </c:pt>
                <c:pt idx="22">
                  <c:v>-19936</c:v>
                </c:pt>
                <c:pt idx="23">
                  <c:v>-19903</c:v>
                </c:pt>
                <c:pt idx="24">
                  <c:v>-19901</c:v>
                </c:pt>
                <c:pt idx="25">
                  <c:v>-19899</c:v>
                </c:pt>
                <c:pt idx="26">
                  <c:v>-19897</c:v>
                </c:pt>
                <c:pt idx="27">
                  <c:v>-19895</c:v>
                </c:pt>
                <c:pt idx="28">
                  <c:v>-19838</c:v>
                </c:pt>
                <c:pt idx="29">
                  <c:v>-19720</c:v>
                </c:pt>
                <c:pt idx="30">
                  <c:v>-19679</c:v>
                </c:pt>
                <c:pt idx="31">
                  <c:v>-19636</c:v>
                </c:pt>
                <c:pt idx="32">
                  <c:v>-12288</c:v>
                </c:pt>
                <c:pt idx="33">
                  <c:v>-12284</c:v>
                </c:pt>
                <c:pt idx="34">
                  <c:v>-12276</c:v>
                </c:pt>
                <c:pt idx="35">
                  <c:v>-12052</c:v>
                </c:pt>
                <c:pt idx="36">
                  <c:v>-11352</c:v>
                </c:pt>
                <c:pt idx="37">
                  <c:v>-11293</c:v>
                </c:pt>
                <c:pt idx="38">
                  <c:v>-9862</c:v>
                </c:pt>
                <c:pt idx="39">
                  <c:v>-7894</c:v>
                </c:pt>
                <c:pt idx="40">
                  <c:v>-7884</c:v>
                </c:pt>
                <c:pt idx="41">
                  <c:v>-7627</c:v>
                </c:pt>
                <c:pt idx="42">
                  <c:v>-7623</c:v>
                </c:pt>
                <c:pt idx="43">
                  <c:v>-7586</c:v>
                </c:pt>
                <c:pt idx="44">
                  <c:v>-7584</c:v>
                </c:pt>
                <c:pt idx="45">
                  <c:v>-7421</c:v>
                </c:pt>
                <c:pt idx="46">
                  <c:v>-7417</c:v>
                </c:pt>
                <c:pt idx="47">
                  <c:v>-7417</c:v>
                </c:pt>
                <c:pt idx="48">
                  <c:v>-7415</c:v>
                </c:pt>
                <c:pt idx="49">
                  <c:v>-7370</c:v>
                </c:pt>
                <c:pt idx="50">
                  <c:v>-7368</c:v>
                </c:pt>
                <c:pt idx="51">
                  <c:v>-7364</c:v>
                </c:pt>
                <c:pt idx="52">
                  <c:v>-7362</c:v>
                </c:pt>
                <c:pt idx="53">
                  <c:v>-7290</c:v>
                </c:pt>
                <c:pt idx="54">
                  <c:v>-7080</c:v>
                </c:pt>
                <c:pt idx="55">
                  <c:v>-7080</c:v>
                </c:pt>
                <c:pt idx="56">
                  <c:v>-7072</c:v>
                </c:pt>
                <c:pt idx="57">
                  <c:v>-7072</c:v>
                </c:pt>
                <c:pt idx="58">
                  <c:v>-7072</c:v>
                </c:pt>
                <c:pt idx="59">
                  <c:v>-7070</c:v>
                </c:pt>
                <c:pt idx="60">
                  <c:v>-7070</c:v>
                </c:pt>
                <c:pt idx="61">
                  <c:v>-6942</c:v>
                </c:pt>
                <c:pt idx="62">
                  <c:v>-6903</c:v>
                </c:pt>
                <c:pt idx="63">
                  <c:v>-6901</c:v>
                </c:pt>
                <c:pt idx="64">
                  <c:v>-6854</c:v>
                </c:pt>
                <c:pt idx="65">
                  <c:v>-6827</c:v>
                </c:pt>
                <c:pt idx="66">
                  <c:v>-6815</c:v>
                </c:pt>
                <c:pt idx="67">
                  <c:v>-6643</c:v>
                </c:pt>
                <c:pt idx="68">
                  <c:v>-6430</c:v>
                </c:pt>
                <c:pt idx="69">
                  <c:v>-6428</c:v>
                </c:pt>
                <c:pt idx="70">
                  <c:v>-6362</c:v>
                </c:pt>
                <c:pt idx="71">
                  <c:v>-6354</c:v>
                </c:pt>
                <c:pt idx="72">
                  <c:v>-6268</c:v>
                </c:pt>
                <c:pt idx="73">
                  <c:v>-6214</c:v>
                </c:pt>
                <c:pt idx="74">
                  <c:v>-6183</c:v>
                </c:pt>
                <c:pt idx="75">
                  <c:v>-6175</c:v>
                </c:pt>
                <c:pt idx="76">
                  <c:v>-6093</c:v>
                </c:pt>
                <c:pt idx="77">
                  <c:v>-6087</c:v>
                </c:pt>
                <c:pt idx="78">
                  <c:v>-5961</c:v>
                </c:pt>
                <c:pt idx="79">
                  <c:v>-5926</c:v>
                </c:pt>
                <c:pt idx="80">
                  <c:v>-5926</c:v>
                </c:pt>
                <c:pt idx="81">
                  <c:v>-5918</c:v>
                </c:pt>
                <c:pt idx="82">
                  <c:v>-5914</c:v>
                </c:pt>
                <c:pt idx="83">
                  <c:v>-5897</c:v>
                </c:pt>
                <c:pt idx="84">
                  <c:v>-5698</c:v>
                </c:pt>
                <c:pt idx="85">
                  <c:v>-5696</c:v>
                </c:pt>
                <c:pt idx="86">
                  <c:v>-5673</c:v>
                </c:pt>
                <c:pt idx="87">
                  <c:v>-5649</c:v>
                </c:pt>
                <c:pt idx="88">
                  <c:v>-5649</c:v>
                </c:pt>
                <c:pt idx="89">
                  <c:v>-5627.5</c:v>
                </c:pt>
                <c:pt idx="90">
                  <c:v>-5624</c:v>
                </c:pt>
                <c:pt idx="91">
                  <c:v>-5618</c:v>
                </c:pt>
                <c:pt idx="92">
                  <c:v>-5614</c:v>
                </c:pt>
                <c:pt idx="93">
                  <c:v>-5437</c:v>
                </c:pt>
                <c:pt idx="94">
                  <c:v>-5398</c:v>
                </c:pt>
                <c:pt idx="95">
                  <c:v>-5392</c:v>
                </c:pt>
                <c:pt idx="96">
                  <c:v>-5385</c:v>
                </c:pt>
                <c:pt idx="97">
                  <c:v>-5190</c:v>
                </c:pt>
                <c:pt idx="98">
                  <c:v>-5155</c:v>
                </c:pt>
                <c:pt idx="99">
                  <c:v>-5151</c:v>
                </c:pt>
                <c:pt idx="100">
                  <c:v>-5141</c:v>
                </c:pt>
                <c:pt idx="101">
                  <c:v>-5139</c:v>
                </c:pt>
                <c:pt idx="102">
                  <c:v>-5108</c:v>
                </c:pt>
                <c:pt idx="103">
                  <c:v>-5102</c:v>
                </c:pt>
                <c:pt idx="104">
                  <c:v>-5100</c:v>
                </c:pt>
                <c:pt idx="105">
                  <c:v>-5098</c:v>
                </c:pt>
                <c:pt idx="106">
                  <c:v>-4921</c:v>
                </c:pt>
                <c:pt idx="107">
                  <c:v>-4894</c:v>
                </c:pt>
                <c:pt idx="108">
                  <c:v>-4894</c:v>
                </c:pt>
                <c:pt idx="109">
                  <c:v>-4843</c:v>
                </c:pt>
                <c:pt idx="110">
                  <c:v>-4843</c:v>
                </c:pt>
                <c:pt idx="111">
                  <c:v>-4719</c:v>
                </c:pt>
                <c:pt idx="112">
                  <c:v>-4713</c:v>
                </c:pt>
                <c:pt idx="113">
                  <c:v>-4682</c:v>
                </c:pt>
                <c:pt idx="114">
                  <c:v>-4660</c:v>
                </c:pt>
                <c:pt idx="115">
                  <c:v>-4637</c:v>
                </c:pt>
                <c:pt idx="116">
                  <c:v>-4623</c:v>
                </c:pt>
                <c:pt idx="117">
                  <c:v>-4460</c:v>
                </c:pt>
                <c:pt idx="118">
                  <c:v>-4458</c:v>
                </c:pt>
                <c:pt idx="119">
                  <c:v>-4417</c:v>
                </c:pt>
                <c:pt idx="120">
                  <c:v>-4246</c:v>
                </c:pt>
                <c:pt idx="121">
                  <c:v>-4203</c:v>
                </c:pt>
                <c:pt idx="122">
                  <c:v>-4203</c:v>
                </c:pt>
                <c:pt idx="123">
                  <c:v>-4203</c:v>
                </c:pt>
                <c:pt idx="124">
                  <c:v>-4162</c:v>
                </c:pt>
                <c:pt idx="125">
                  <c:v>-4141</c:v>
                </c:pt>
                <c:pt idx="126">
                  <c:v>-3983</c:v>
                </c:pt>
                <c:pt idx="127">
                  <c:v>-3954</c:v>
                </c:pt>
                <c:pt idx="128">
                  <c:v>-3944</c:v>
                </c:pt>
                <c:pt idx="129">
                  <c:v>-3929</c:v>
                </c:pt>
                <c:pt idx="130">
                  <c:v>-3927</c:v>
                </c:pt>
                <c:pt idx="131">
                  <c:v>-3907</c:v>
                </c:pt>
                <c:pt idx="132">
                  <c:v>-3907</c:v>
                </c:pt>
                <c:pt idx="133">
                  <c:v>-3878</c:v>
                </c:pt>
                <c:pt idx="134">
                  <c:v>-3726</c:v>
                </c:pt>
                <c:pt idx="135">
                  <c:v>-3726</c:v>
                </c:pt>
                <c:pt idx="136">
                  <c:v>-3709</c:v>
                </c:pt>
                <c:pt idx="137">
                  <c:v>-3697</c:v>
                </c:pt>
                <c:pt idx="138">
                  <c:v>-3683</c:v>
                </c:pt>
                <c:pt idx="139">
                  <c:v>-3676</c:v>
                </c:pt>
                <c:pt idx="140">
                  <c:v>-3664</c:v>
                </c:pt>
                <c:pt idx="141">
                  <c:v>-3623</c:v>
                </c:pt>
                <c:pt idx="142">
                  <c:v>-3469</c:v>
                </c:pt>
                <c:pt idx="143">
                  <c:v>-3469</c:v>
                </c:pt>
                <c:pt idx="144">
                  <c:v>-3454</c:v>
                </c:pt>
                <c:pt idx="145">
                  <c:v>-3452</c:v>
                </c:pt>
                <c:pt idx="146">
                  <c:v>-3432</c:v>
                </c:pt>
                <c:pt idx="147">
                  <c:v>-3430</c:v>
                </c:pt>
                <c:pt idx="148">
                  <c:v>-3385</c:v>
                </c:pt>
                <c:pt idx="149">
                  <c:v>-3214</c:v>
                </c:pt>
                <c:pt idx="150">
                  <c:v>-3156</c:v>
                </c:pt>
                <c:pt idx="151">
                  <c:v>-3154</c:v>
                </c:pt>
                <c:pt idx="152">
                  <c:v>-3115</c:v>
                </c:pt>
                <c:pt idx="153">
                  <c:v>-3004</c:v>
                </c:pt>
                <c:pt idx="154">
                  <c:v>-2955</c:v>
                </c:pt>
                <c:pt idx="155">
                  <c:v>-2735</c:v>
                </c:pt>
                <c:pt idx="156">
                  <c:v>-2661</c:v>
                </c:pt>
                <c:pt idx="157">
                  <c:v>-2655</c:v>
                </c:pt>
                <c:pt idx="158">
                  <c:v>-2496</c:v>
                </c:pt>
                <c:pt idx="159">
                  <c:v>-2482</c:v>
                </c:pt>
                <c:pt idx="160">
                  <c:v>-2477</c:v>
                </c:pt>
                <c:pt idx="161">
                  <c:v>-2471</c:v>
                </c:pt>
                <c:pt idx="162">
                  <c:v>-2412</c:v>
                </c:pt>
                <c:pt idx="163">
                  <c:v>-2190</c:v>
                </c:pt>
                <c:pt idx="164">
                  <c:v>-2019</c:v>
                </c:pt>
                <c:pt idx="165">
                  <c:v>-2013</c:v>
                </c:pt>
                <c:pt idx="166">
                  <c:v>-2000</c:v>
                </c:pt>
                <c:pt idx="167">
                  <c:v>-1998</c:v>
                </c:pt>
                <c:pt idx="168">
                  <c:v>-1996</c:v>
                </c:pt>
                <c:pt idx="169">
                  <c:v>-1964</c:v>
                </c:pt>
                <c:pt idx="170">
                  <c:v>-1797</c:v>
                </c:pt>
                <c:pt idx="171">
                  <c:v>-1758</c:v>
                </c:pt>
                <c:pt idx="172">
                  <c:v>-1713</c:v>
                </c:pt>
                <c:pt idx="173">
                  <c:v>-1497</c:v>
                </c:pt>
                <c:pt idx="174">
                  <c:v>-1462</c:v>
                </c:pt>
                <c:pt idx="175">
                  <c:v>-1460</c:v>
                </c:pt>
                <c:pt idx="176">
                  <c:v>-1460</c:v>
                </c:pt>
                <c:pt idx="177">
                  <c:v>-1460</c:v>
                </c:pt>
                <c:pt idx="178">
                  <c:v>-1258</c:v>
                </c:pt>
                <c:pt idx="179">
                  <c:v>-993</c:v>
                </c:pt>
                <c:pt idx="180">
                  <c:v>-983</c:v>
                </c:pt>
                <c:pt idx="181">
                  <c:v>-981</c:v>
                </c:pt>
                <c:pt idx="182">
                  <c:v>-777</c:v>
                </c:pt>
                <c:pt idx="183">
                  <c:v>-689</c:v>
                </c:pt>
                <c:pt idx="184">
                  <c:v>-689</c:v>
                </c:pt>
                <c:pt idx="185">
                  <c:v>-689</c:v>
                </c:pt>
                <c:pt idx="186">
                  <c:v>-253</c:v>
                </c:pt>
                <c:pt idx="187">
                  <c:v>-249</c:v>
                </c:pt>
                <c:pt idx="188">
                  <c:v>-47</c:v>
                </c:pt>
                <c:pt idx="189">
                  <c:v>0</c:v>
                </c:pt>
                <c:pt idx="190">
                  <c:v>0</c:v>
                </c:pt>
                <c:pt idx="191">
                  <c:v>220</c:v>
                </c:pt>
                <c:pt idx="192">
                  <c:v>222</c:v>
                </c:pt>
                <c:pt idx="193">
                  <c:v>313</c:v>
                </c:pt>
                <c:pt idx="194">
                  <c:v>985</c:v>
                </c:pt>
                <c:pt idx="195">
                  <c:v>992</c:v>
                </c:pt>
                <c:pt idx="196">
                  <c:v>1228</c:v>
                </c:pt>
                <c:pt idx="197">
                  <c:v>1271</c:v>
                </c:pt>
                <c:pt idx="198">
                  <c:v>1434</c:v>
                </c:pt>
                <c:pt idx="199">
                  <c:v>1652</c:v>
                </c:pt>
                <c:pt idx="200">
                  <c:v>1689</c:v>
                </c:pt>
                <c:pt idx="201">
                  <c:v>1703</c:v>
                </c:pt>
                <c:pt idx="202">
                  <c:v>1927</c:v>
                </c:pt>
                <c:pt idx="203">
                  <c:v>1968</c:v>
                </c:pt>
                <c:pt idx="204">
                  <c:v>1968</c:v>
                </c:pt>
                <c:pt idx="205">
                  <c:v>2199</c:v>
                </c:pt>
                <c:pt idx="206">
                  <c:v>2413</c:v>
                </c:pt>
                <c:pt idx="207">
                  <c:v>2451</c:v>
                </c:pt>
                <c:pt idx="208">
                  <c:v>2462</c:v>
                </c:pt>
                <c:pt idx="209">
                  <c:v>2470</c:v>
                </c:pt>
                <c:pt idx="210">
                  <c:v>2892</c:v>
                </c:pt>
                <c:pt idx="211">
                  <c:v>2916</c:v>
                </c:pt>
                <c:pt idx="212">
                  <c:v>2918</c:v>
                </c:pt>
                <c:pt idx="213">
                  <c:v>2929</c:v>
                </c:pt>
                <c:pt idx="214">
                  <c:v>2947</c:v>
                </c:pt>
                <c:pt idx="215">
                  <c:v>2961</c:v>
                </c:pt>
                <c:pt idx="216">
                  <c:v>2965</c:v>
                </c:pt>
                <c:pt idx="217">
                  <c:v>3017.5</c:v>
                </c:pt>
                <c:pt idx="218">
                  <c:v>3151</c:v>
                </c:pt>
                <c:pt idx="219">
                  <c:v>3202</c:v>
                </c:pt>
                <c:pt idx="220">
                  <c:v>3400</c:v>
                </c:pt>
                <c:pt idx="221">
                  <c:v>3465</c:v>
                </c:pt>
                <c:pt idx="222">
                  <c:v>3471</c:v>
                </c:pt>
                <c:pt idx="223">
                  <c:v>3496</c:v>
                </c:pt>
                <c:pt idx="224">
                  <c:v>3667</c:v>
                </c:pt>
                <c:pt idx="225">
                  <c:v>3677</c:v>
                </c:pt>
                <c:pt idx="226">
                  <c:v>3679</c:v>
                </c:pt>
                <c:pt idx="227">
                  <c:v>3681</c:v>
                </c:pt>
                <c:pt idx="228">
                  <c:v>3926</c:v>
                </c:pt>
                <c:pt idx="229">
                  <c:v>3926</c:v>
                </c:pt>
                <c:pt idx="230">
                  <c:v>3985</c:v>
                </c:pt>
                <c:pt idx="231">
                  <c:v>3985</c:v>
                </c:pt>
                <c:pt idx="232">
                  <c:v>4138</c:v>
                </c:pt>
                <c:pt idx="233">
                  <c:v>4138</c:v>
                </c:pt>
                <c:pt idx="234">
                  <c:v>4162</c:v>
                </c:pt>
                <c:pt idx="235">
                  <c:v>4203</c:v>
                </c:pt>
                <c:pt idx="236">
                  <c:v>4203</c:v>
                </c:pt>
                <c:pt idx="237">
                  <c:v>4203</c:v>
                </c:pt>
                <c:pt idx="238">
                  <c:v>4244</c:v>
                </c:pt>
                <c:pt idx="239">
                  <c:v>4244</c:v>
                </c:pt>
                <c:pt idx="240">
                  <c:v>4438</c:v>
                </c:pt>
                <c:pt idx="241">
                  <c:v>4456</c:v>
                </c:pt>
                <c:pt idx="242">
                  <c:v>4646</c:v>
                </c:pt>
                <c:pt idx="243">
                  <c:v>4697</c:v>
                </c:pt>
                <c:pt idx="244">
                  <c:v>4956</c:v>
                </c:pt>
              </c:numCache>
            </c:numRef>
          </c:xVal>
          <c:yVal>
            <c:numRef>
              <c:f>Active!$O$21:$O$826</c:f>
              <c:numCache>
                <c:formatCode>General</c:formatCode>
                <c:ptCount val="806"/>
                <c:pt idx="32">
                  <c:v>-0.26866039529542846</c:v>
                </c:pt>
                <c:pt idx="33">
                  <c:v>-0.26858718256597319</c:v>
                </c:pt>
                <c:pt idx="34">
                  <c:v>-0.26844075710706267</c:v>
                </c:pt>
                <c:pt idx="35">
                  <c:v>-0.26434084425756887</c:v>
                </c:pt>
                <c:pt idx="36">
                  <c:v>-0.2515286166029006</c:v>
                </c:pt>
                <c:pt idx="37">
                  <c:v>-0.25044872884343572</c:v>
                </c:pt>
                <c:pt idx="38">
                  <c:v>-0.22425687488082108</c:v>
                </c:pt>
                <c:pt idx="39">
                  <c:v>-0.1882362119888395</c:v>
                </c:pt>
                <c:pt idx="40">
                  <c:v>-0.18805318016520134</c:v>
                </c:pt>
                <c:pt idx="41">
                  <c:v>-0.18334926229770176</c:v>
                </c:pt>
                <c:pt idx="42">
                  <c:v>-0.1832760495682465</c:v>
                </c:pt>
                <c:pt idx="43">
                  <c:v>-0.18259883182078546</c:v>
                </c:pt>
                <c:pt idx="44">
                  <c:v>-0.18256222545605783</c:v>
                </c:pt>
                <c:pt idx="45">
                  <c:v>-0.17957880673075649</c:v>
                </c:pt>
                <c:pt idx="46">
                  <c:v>-0.17950559400130128</c:v>
                </c:pt>
                <c:pt idx="47">
                  <c:v>-0.17950559400130128</c:v>
                </c:pt>
                <c:pt idx="48">
                  <c:v>-0.17946898763657365</c:v>
                </c:pt>
                <c:pt idx="49">
                  <c:v>-0.17864534443020214</c:v>
                </c:pt>
                <c:pt idx="50">
                  <c:v>-0.1786087380654745</c:v>
                </c:pt>
                <c:pt idx="51">
                  <c:v>-0.17853552533601924</c:v>
                </c:pt>
                <c:pt idx="52">
                  <c:v>-0.17849891897129161</c:v>
                </c:pt>
                <c:pt idx="53">
                  <c:v>-0.17718108984109715</c:v>
                </c:pt>
                <c:pt idx="54">
                  <c:v>-0.17333742154469672</c:v>
                </c:pt>
                <c:pt idx="55">
                  <c:v>-0.17333742154469672</c:v>
                </c:pt>
                <c:pt idx="56">
                  <c:v>-0.1731909960857862</c:v>
                </c:pt>
                <c:pt idx="57">
                  <c:v>-0.1731909960857862</c:v>
                </c:pt>
                <c:pt idx="58">
                  <c:v>-0.1731909960857862</c:v>
                </c:pt>
                <c:pt idx="59">
                  <c:v>-0.17315438972105857</c:v>
                </c:pt>
                <c:pt idx="60">
                  <c:v>-0.17315438972105857</c:v>
                </c:pt>
                <c:pt idx="61">
                  <c:v>-0.1708115823784907</c:v>
                </c:pt>
                <c:pt idx="62">
                  <c:v>-0.17009775826630202</c:v>
                </c:pt>
                <c:pt idx="63">
                  <c:v>-0.17006115190157439</c:v>
                </c:pt>
                <c:pt idx="64">
                  <c:v>-0.16920090233047524</c:v>
                </c:pt>
                <c:pt idx="65">
                  <c:v>-0.1687067164066523</c:v>
                </c:pt>
                <c:pt idx="66">
                  <c:v>-0.16848707821828657</c:v>
                </c:pt>
                <c:pt idx="67">
                  <c:v>-0.16533893085171095</c:v>
                </c:pt>
                <c:pt idx="68">
                  <c:v>-0.16144035300821905</c:v>
                </c:pt>
                <c:pt idx="69">
                  <c:v>-0.16140374664349141</c:v>
                </c:pt>
                <c:pt idx="70">
                  <c:v>-0.16019573660747985</c:v>
                </c:pt>
                <c:pt idx="71">
                  <c:v>-0.16004931114856935</c:v>
                </c:pt>
                <c:pt idx="72">
                  <c:v>-0.15847523746528153</c:v>
                </c:pt>
                <c:pt idx="73">
                  <c:v>-0.1574868656176357</c:v>
                </c:pt>
                <c:pt idx="74">
                  <c:v>-0.15691946696435755</c:v>
                </c:pt>
                <c:pt idx="75">
                  <c:v>-0.15677304150544705</c:v>
                </c:pt>
                <c:pt idx="76">
                  <c:v>-0.15527218055161446</c:v>
                </c:pt>
                <c:pt idx="77">
                  <c:v>-0.15516236145743162</c:v>
                </c:pt>
                <c:pt idx="78">
                  <c:v>-0.15285616047959133</c:v>
                </c:pt>
                <c:pt idx="79">
                  <c:v>-0.15221554909685792</c:v>
                </c:pt>
                <c:pt idx="80">
                  <c:v>-0.15221554909685792</c:v>
                </c:pt>
                <c:pt idx="81">
                  <c:v>-0.15206912363794742</c:v>
                </c:pt>
                <c:pt idx="82">
                  <c:v>-0.15199591090849218</c:v>
                </c:pt>
                <c:pt idx="83">
                  <c:v>-0.15168475680830737</c:v>
                </c:pt>
                <c:pt idx="84">
                  <c:v>-0.14804242351790881</c:v>
                </c:pt>
                <c:pt idx="85">
                  <c:v>-0.1480058171531812</c:v>
                </c:pt>
                <c:pt idx="86">
                  <c:v>-0.14758484395881355</c:v>
                </c:pt>
                <c:pt idx="87">
                  <c:v>-0.14714556758208203</c:v>
                </c:pt>
                <c:pt idx="88">
                  <c:v>-0.14714556758208203</c:v>
                </c:pt>
                <c:pt idx="89">
                  <c:v>-0.14675204916126011</c:v>
                </c:pt>
                <c:pt idx="90">
                  <c:v>-0.14668798802298677</c:v>
                </c:pt>
                <c:pt idx="91">
                  <c:v>-0.14657816892880388</c:v>
                </c:pt>
                <c:pt idx="92">
                  <c:v>-0.14650495619934864</c:v>
                </c:pt>
                <c:pt idx="93">
                  <c:v>-0.14326529292095397</c:v>
                </c:pt>
                <c:pt idx="94">
                  <c:v>-0.14255146880876529</c:v>
                </c:pt>
                <c:pt idx="95">
                  <c:v>-0.14244164971458242</c:v>
                </c:pt>
                <c:pt idx="96">
                  <c:v>-0.14231352743803574</c:v>
                </c:pt>
                <c:pt idx="97">
                  <c:v>-0.13874440687709244</c:v>
                </c:pt>
                <c:pt idx="98">
                  <c:v>-0.13810379549435903</c:v>
                </c:pt>
                <c:pt idx="99">
                  <c:v>-0.13803058276490376</c:v>
                </c:pt>
                <c:pt idx="100">
                  <c:v>-0.13784755094126566</c:v>
                </c:pt>
                <c:pt idx="101">
                  <c:v>-0.13781094457653803</c:v>
                </c:pt>
                <c:pt idx="102">
                  <c:v>-0.13724354592325988</c:v>
                </c:pt>
                <c:pt idx="103">
                  <c:v>-0.13713372682907699</c:v>
                </c:pt>
                <c:pt idx="104">
                  <c:v>-0.13709712046434938</c:v>
                </c:pt>
                <c:pt idx="105">
                  <c:v>-0.13706051409962178</c:v>
                </c:pt>
                <c:pt idx="106">
                  <c:v>-0.13382085082122708</c:v>
                </c:pt>
                <c:pt idx="107">
                  <c:v>-0.13332666489740416</c:v>
                </c:pt>
                <c:pt idx="108">
                  <c:v>-0.13332666489740416</c:v>
                </c:pt>
                <c:pt idx="109">
                  <c:v>-0.13239320259684975</c:v>
                </c:pt>
                <c:pt idx="110">
                  <c:v>-0.13239320259684975</c:v>
                </c:pt>
                <c:pt idx="111">
                  <c:v>-0.13012360798373709</c:v>
                </c:pt>
                <c:pt idx="112">
                  <c:v>-0.13001378888955423</c:v>
                </c:pt>
                <c:pt idx="113">
                  <c:v>-0.12944639023627608</c:v>
                </c:pt>
                <c:pt idx="114">
                  <c:v>-0.12904372022427218</c:v>
                </c:pt>
                <c:pt idx="115">
                  <c:v>-0.12862274702990453</c:v>
                </c:pt>
                <c:pt idx="116">
                  <c:v>-0.12836650247681117</c:v>
                </c:pt>
                <c:pt idx="117">
                  <c:v>-0.12538308375150986</c:v>
                </c:pt>
                <c:pt idx="118">
                  <c:v>-0.12534647738678223</c:v>
                </c:pt>
                <c:pt idx="119">
                  <c:v>-0.12459604690986593</c:v>
                </c:pt>
                <c:pt idx="120">
                  <c:v>-0.12146620272565413</c:v>
                </c:pt>
                <c:pt idx="121">
                  <c:v>-0.12067916588401022</c:v>
                </c:pt>
                <c:pt idx="122">
                  <c:v>-0.12067916588401022</c:v>
                </c:pt>
                <c:pt idx="123">
                  <c:v>-0.12067916588401022</c:v>
                </c:pt>
                <c:pt idx="124">
                  <c:v>-0.11992873540709394</c:v>
                </c:pt>
                <c:pt idx="125">
                  <c:v>-0.11954436857745389</c:v>
                </c:pt>
                <c:pt idx="126">
                  <c:v>-0.11665246576397163</c:v>
                </c:pt>
                <c:pt idx="127">
                  <c:v>-0.11612167347542109</c:v>
                </c:pt>
                <c:pt idx="128">
                  <c:v>-0.11593864165178297</c:v>
                </c:pt>
                <c:pt idx="129">
                  <c:v>-0.11566409391632579</c:v>
                </c:pt>
                <c:pt idx="130">
                  <c:v>-0.11562748755159817</c:v>
                </c:pt>
                <c:pt idx="131">
                  <c:v>-0.11526142390432194</c:v>
                </c:pt>
                <c:pt idx="132">
                  <c:v>-0.11526142390432194</c:v>
                </c:pt>
                <c:pt idx="133">
                  <c:v>-0.11473063161577139</c:v>
                </c:pt>
                <c:pt idx="134">
                  <c:v>-0.111948547896472</c:v>
                </c:pt>
                <c:pt idx="135">
                  <c:v>-0.111948547896472</c:v>
                </c:pt>
                <c:pt idx="136">
                  <c:v>-0.1116373937962872</c:v>
                </c:pt>
                <c:pt idx="137">
                  <c:v>-0.11141775560792146</c:v>
                </c:pt>
                <c:pt idx="138">
                  <c:v>-0.11116151105482809</c:v>
                </c:pt>
                <c:pt idx="139">
                  <c:v>-0.11103338877828141</c:v>
                </c:pt>
                <c:pt idx="140">
                  <c:v>-0.11081375058991567</c:v>
                </c:pt>
                <c:pt idx="141">
                  <c:v>-0.11006332011299939</c:v>
                </c:pt>
                <c:pt idx="142">
                  <c:v>-0.10724463002897237</c:v>
                </c:pt>
                <c:pt idx="143">
                  <c:v>-0.10724463002897237</c:v>
                </c:pt>
                <c:pt idx="144">
                  <c:v>-0.10697008229351519</c:v>
                </c:pt>
                <c:pt idx="145">
                  <c:v>-0.10693347592878757</c:v>
                </c:pt>
                <c:pt idx="146">
                  <c:v>-0.10656741228151134</c:v>
                </c:pt>
                <c:pt idx="147">
                  <c:v>-0.10653080591678371</c:v>
                </c:pt>
                <c:pt idx="148">
                  <c:v>-0.10570716271041219</c:v>
                </c:pt>
                <c:pt idx="149">
                  <c:v>-0.10257731852620036</c:v>
                </c:pt>
                <c:pt idx="150">
                  <c:v>-0.1015157339490993</c:v>
                </c:pt>
                <c:pt idx="151">
                  <c:v>-0.10147912758437166</c:v>
                </c:pt>
                <c:pt idx="152">
                  <c:v>-0.10076530347218302</c:v>
                </c:pt>
                <c:pt idx="153">
                  <c:v>-9.8733650229799907E-2</c:v>
                </c:pt>
                <c:pt idx="154">
                  <c:v>-9.7836794293973128E-2</c:v>
                </c:pt>
                <c:pt idx="155">
                  <c:v>-9.381009417393453E-2</c:v>
                </c:pt>
                <c:pt idx="156">
                  <c:v>-9.2455658679012453E-2</c:v>
                </c:pt>
                <c:pt idx="157">
                  <c:v>-9.2345839584829587E-2</c:v>
                </c:pt>
                <c:pt idx="158">
                  <c:v>-8.9435633588983515E-2</c:v>
                </c:pt>
                <c:pt idx="159">
                  <c:v>-8.917938903589015E-2</c:v>
                </c:pt>
                <c:pt idx="160">
                  <c:v>-8.9087873124071099E-2</c:v>
                </c:pt>
                <c:pt idx="161">
                  <c:v>-8.8978054029888232E-2</c:v>
                </c:pt>
                <c:pt idx="162">
                  <c:v>-8.7898166270423322E-2</c:v>
                </c:pt>
                <c:pt idx="163">
                  <c:v>-8.3834859785657107E-2</c:v>
                </c:pt>
                <c:pt idx="164">
                  <c:v>-8.0705015601445301E-2</c:v>
                </c:pt>
                <c:pt idx="165">
                  <c:v>-8.0595196507262434E-2</c:v>
                </c:pt>
                <c:pt idx="166">
                  <c:v>-8.0357255136532885E-2</c:v>
                </c:pt>
                <c:pt idx="167">
                  <c:v>-8.0320648771805253E-2</c:v>
                </c:pt>
                <c:pt idx="168">
                  <c:v>-8.0284042407077622E-2</c:v>
                </c:pt>
                <c:pt idx="169">
                  <c:v>-7.9698340571435655E-2</c:v>
                </c:pt>
                <c:pt idx="170">
                  <c:v>-7.6641709116679085E-2</c:v>
                </c:pt>
                <c:pt idx="171">
                  <c:v>-7.5927885004490436E-2</c:v>
                </c:pt>
                <c:pt idx="172">
                  <c:v>-7.5104241798118893E-2</c:v>
                </c:pt>
                <c:pt idx="173">
                  <c:v>-7.1150754407535557E-2</c:v>
                </c:pt>
                <c:pt idx="174">
                  <c:v>-7.0510143024802144E-2</c:v>
                </c:pt>
                <c:pt idx="175">
                  <c:v>-7.0473536660074512E-2</c:v>
                </c:pt>
                <c:pt idx="176">
                  <c:v>-7.0473536660074512E-2</c:v>
                </c:pt>
                <c:pt idx="177">
                  <c:v>-7.0473536660074512E-2</c:v>
                </c:pt>
                <c:pt idx="178">
                  <c:v>-6.6776293822584543E-2</c:v>
                </c:pt>
                <c:pt idx="179">
                  <c:v>-6.1925950496174414E-2</c:v>
                </c:pt>
                <c:pt idx="180">
                  <c:v>-6.1742918672536298E-2</c:v>
                </c:pt>
                <c:pt idx="181">
                  <c:v>-6.1706312307808681E-2</c:v>
                </c:pt>
                <c:pt idx="182">
                  <c:v>-5.7972463105591072E-2</c:v>
                </c:pt>
                <c:pt idx="183">
                  <c:v>-5.6361783057575637E-2</c:v>
                </c:pt>
                <c:pt idx="184">
                  <c:v>-5.6361783057575637E-2</c:v>
                </c:pt>
                <c:pt idx="185">
                  <c:v>-5.6361783057575637E-2</c:v>
                </c:pt>
                <c:pt idx="186">
                  <c:v>-4.8381595546953704E-2</c:v>
                </c:pt>
                <c:pt idx="187">
                  <c:v>-4.8308382817498455E-2</c:v>
                </c:pt>
                <c:pt idx="188">
                  <c:v>-4.4611139980008478E-2</c:v>
                </c:pt>
                <c:pt idx="189">
                  <c:v>-4.3750890408909324E-2</c:v>
                </c:pt>
                <c:pt idx="190">
                  <c:v>-4.3750890408909324E-2</c:v>
                </c:pt>
                <c:pt idx="191">
                  <c:v>-3.9724190288870732E-2</c:v>
                </c:pt>
                <c:pt idx="192">
                  <c:v>-3.9687583924143108E-2</c:v>
                </c:pt>
                <c:pt idx="193">
                  <c:v>-3.8021994329036239E-2</c:v>
                </c:pt>
                <c:pt idx="194">
                  <c:v>-2.5722255780554724E-2</c:v>
                </c:pt>
                <c:pt idx="195">
                  <c:v>-2.5594133504008042E-2</c:v>
                </c:pt>
                <c:pt idx="196">
                  <c:v>-2.1274582466148464E-2</c:v>
                </c:pt>
                <c:pt idx="197">
                  <c:v>-2.0487545624504555E-2</c:v>
                </c:pt>
                <c:pt idx="198">
                  <c:v>-1.7504126899203238E-2</c:v>
                </c:pt>
                <c:pt idx="199">
                  <c:v>-1.3514033143892271E-2</c:v>
                </c:pt>
                <c:pt idx="200">
                  <c:v>-1.2836815396431233E-2</c:v>
                </c:pt>
                <c:pt idx="201">
                  <c:v>-1.2580570843337868E-2</c:v>
                </c:pt>
                <c:pt idx="202">
                  <c:v>-8.4806579938440305E-3</c:v>
                </c:pt>
                <c:pt idx="203">
                  <c:v>-7.7302275169277498E-3</c:v>
                </c:pt>
                <c:pt idx="204">
                  <c:v>-7.7302275169277498E-3</c:v>
                </c:pt>
                <c:pt idx="205">
                  <c:v>-3.5021923908872266E-3</c:v>
                </c:pt>
                <c:pt idx="206">
                  <c:v>4.1468863496849084E-4</c:v>
                </c:pt>
                <c:pt idx="207">
                  <c:v>1.110209564793338E-3</c:v>
                </c:pt>
                <c:pt idx="208">
                  <c:v>1.31154457079527E-3</c:v>
                </c:pt>
                <c:pt idx="209">
                  <c:v>1.4579700297057616E-3</c:v>
                </c:pt>
                <c:pt idx="210">
                  <c:v>9.1819129872343294E-3</c:v>
                </c:pt>
                <c:pt idx="211">
                  <c:v>9.621189363965818E-3</c:v>
                </c:pt>
                <c:pt idx="212">
                  <c:v>9.6577957286934357E-3</c:v>
                </c:pt>
                <c:pt idx="213">
                  <c:v>9.8591307346953677E-3</c:v>
                </c:pt>
                <c:pt idx="214">
                  <c:v>1.0188588017243982E-2</c:v>
                </c:pt>
                <c:pt idx="215">
                  <c:v>1.0444832570337348E-2</c:v>
                </c:pt>
                <c:pt idx="216">
                  <c:v>1.051804529979259E-2</c:v>
                </c:pt>
                <c:pt idx="217">
                  <c:v>1.1478962373892711E-2</c:v>
                </c:pt>
                <c:pt idx="218">
                  <c:v>1.3922437219461584E-2</c:v>
                </c:pt>
                <c:pt idx="219">
                  <c:v>1.485589952001598E-2</c:v>
                </c:pt>
                <c:pt idx="220">
                  <c:v>1.8479929628050715E-2</c:v>
                </c:pt>
                <c:pt idx="221">
                  <c:v>1.9669636481698477E-2</c:v>
                </c:pt>
                <c:pt idx="222">
                  <c:v>1.9779455575881358E-2</c:v>
                </c:pt>
                <c:pt idx="223">
                  <c:v>2.0237035134976641E-2</c:v>
                </c:pt>
                <c:pt idx="224">
                  <c:v>2.3366879319188461E-2</c:v>
                </c:pt>
                <c:pt idx="225">
                  <c:v>2.3549911142826577E-2</c:v>
                </c:pt>
                <c:pt idx="226">
                  <c:v>2.3586517507554194E-2</c:v>
                </c:pt>
                <c:pt idx="227">
                  <c:v>2.3623123872281826E-2</c:v>
                </c:pt>
                <c:pt idx="228">
                  <c:v>2.8107403551415708E-2</c:v>
                </c:pt>
                <c:pt idx="229">
                  <c:v>2.8107403551415708E-2</c:v>
                </c:pt>
                <c:pt idx="230">
                  <c:v>2.9187291310880603E-2</c:v>
                </c:pt>
                <c:pt idx="231">
                  <c:v>2.9187291310880603E-2</c:v>
                </c:pt>
                <c:pt idx="232">
                  <c:v>3.1987678212543807E-2</c:v>
                </c:pt>
                <c:pt idx="233">
                  <c:v>3.1987678212543807E-2</c:v>
                </c:pt>
                <c:pt idx="234">
                  <c:v>3.2426954589275289E-2</c:v>
                </c:pt>
                <c:pt idx="235">
                  <c:v>3.317738506619157E-2</c:v>
                </c:pt>
                <c:pt idx="236">
                  <c:v>3.317738506619157E-2</c:v>
                </c:pt>
                <c:pt idx="237">
                  <c:v>3.317738506619157E-2</c:v>
                </c:pt>
                <c:pt idx="238">
                  <c:v>3.392781554310785E-2</c:v>
                </c:pt>
                <c:pt idx="239">
                  <c:v>3.392781554310785E-2</c:v>
                </c:pt>
                <c:pt idx="240">
                  <c:v>3.7478632921687335E-2</c:v>
                </c:pt>
                <c:pt idx="241">
                  <c:v>3.780809020423595E-2</c:v>
                </c:pt>
                <c:pt idx="242">
                  <c:v>4.1285694853360186E-2</c:v>
                </c:pt>
                <c:pt idx="243">
                  <c:v>4.2219157153914583E-2</c:v>
                </c:pt>
                <c:pt idx="244">
                  <c:v>4.6959681386141844E-2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E0-4548-8919-FA7DC860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50584"/>
        <c:axId val="1"/>
      </c:scatterChart>
      <c:valAx>
        <c:axId val="641350584"/>
        <c:scaling>
          <c:orientation val="minMax"/>
          <c:max val="6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50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27604308082178"/>
          <c:y val="0.9204921861831491"/>
          <c:w val="0.7000005430355689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82883513434694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723926380368099"/>
          <c:w val="0.8168180145252887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0E-4229-8744-1CF310CCA35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plus>
            <c:min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E-4229-8744-1CF310CCA35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0E-4229-8744-1CF310CCA35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7.9908000006980728E-2</c:v>
                </c:pt>
                <c:pt idx="211">
                  <c:v>7.9116000000794884E-2</c:v>
                </c:pt>
                <c:pt idx="212">
                  <c:v>7.8732000009040348E-2</c:v>
                </c:pt>
                <c:pt idx="213">
                  <c:v>8.0688000001828186E-2</c:v>
                </c:pt>
                <c:pt idx="214">
                  <c:v>8.1003999999666121E-2</c:v>
                </c:pt>
                <c:pt idx="215">
                  <c:v>7.5863999998546205E-2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0E-4229-8744-1CF310CCA35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0E-4229-8744-1CF310CCA35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0E-4229-8744-1CF310CCA35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  <c:pt idx="203">
                  <c:v>6.1160000041127205E-3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0E-4229-8744-1CF310CCA35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(2)'!$O$21:$O$826</c:f>
              <c:numCache>
                <c:formatCode>General</c:formatCode>
                <c:ptCount val="806"/>
                <c:pt idx="32">
                  <c:v>-6.3025875858726987E-2</c:v>
                </c:pt>
                <c:pt idx="33">
                  <c:v>-6.2990587372416182E-2</c:v>
                </c:pt>
                <c:pt idx="34">
                  <c:v>-6.2920010399794557E-2</c:v>
                </c:pt>
                <c:pt idx="35">
                  <c:v>-6.0943855166389206E-2</c:v>
                </c:pt>
                <c:pt idx="36">
                  <c:v>-5.476837006199748E-2</c:v>
                </c:pt>
                <c:pt idx="37">
                  <c:v>-5.4247864888913033E-2</c:v>
                </c:pt>
                <c:pt idx="38">
                  <c:v>-4.1623408911220808E-2</c:v>
                </c:pt>
                <c:pt idx="39">
                  <c:v>-2.4261473646302347E-2</c:v>
                </c:pt>
                <c:pt idx="40">
                  <c:v>-2.4173252430525323E-2</c:v>
                </c:pt>
                <c:pt idx="41">
                  <c:v>-2.1905967185055789E-2</c:v>
                </c:pt>
                <c:pt idx="42">
                  <c:v>-2.187067869874498E-2</c:v>
                </c:pt>
                <c:pt idx="43">
                  <c:v>-2.1544260200369987E-2</c:v>
                </c:pt>
                <c:pt idx="44">
                  <c:v>-2.1526615957214581E-2</c:v>
                </c:pt>
                <c:pt idx="45">
                  <c:v>-2.008861014004908E-2</c:v>
                </c:pt>
                <c:pt idx="46">
                  <c:v>-2.0053321653738271E-2</c:v>
                </c:pt>
                <c:pt idx="47">
                  <c:v>-2.0053321653738271E-2</c:v>
                </c:pt>
                <c:pt idx="48">
                  <c:v>-2.0035677410582865E-2</c:v>
                </c:pt>
                <c:pt idx="49">
                  <c:v>-1.9638681939586254E-2</c:v>
                </c:pt>
                <c:pt idx="50">
                  <c:v>-1.9621037696430848E-2</c:v>
                </c:pt>
                <c:pt idx="51">
                  <c:v>-1.9585749210120039E-2</c:v>
                </c:pt>
                <c:pt idx="52">
                  <c:v>-1.9568104966964636E-2</c:v>
                </c:pt>
                <c:pt idx="53">
                  <c:v>-1.8932912213370057E-2</c:v>
                </c:pt>
                <c:pt idx="54">
                  <c:v>-1.708026668205254E-2</c:v>
                </c:pt>
                <c:pt idx="55">
                  <c:v>-1.708026668205254E-2</c:v>
                </c:pt>
                <c:pt idx="56">
                  <c:v>-1.7009689709430918E-2</c:v>
                </c:pt>
                <c:pt idx="57">
                  <c:v>-1.7009689709430918E-2</c:v>
                </c:pt>
                <c:pt idx="58">
                  <c:v>-1.7009689709430918E-2</c:v>
                </c:pt>
                <c:pt idx="59">
                  <c:v>-1.6992045466275515E-2</c:v>
                </c:pt>
                <c:pt idx="60">
                  <c:v>-1.6992045466275515E-2</c:v>
                </c:pt>
                <c:pt idx="61">
                  <c:v>-1.5862813904329597E-2</c:v>
                </c:pt>
                <c:pt idx="62">
                  <c:v>-1.5518751162799202E-2</c:v>
                </c:pt>
                <c:pt idx="63">
                  <c:v>-1.5501106919643796E-2</c:v>
                </c:pt>
                <c:pt idx="64">
                  <c:v>-1.5086467205491781E-2</c:v>
                </c:pt>
                <c:pt idx="65">
                  <c:v>-1.4848269922893814E-2</c:v>
                </c:pt>
                <c:pt idx="66">
                  <c:v>-1.4742404463961384E-2</c:v>
                </c:pt>
                <c:pt idx="67">
                  <c:v>-1.322499955259656E-2</c:v>
                </c:pt>
                <c:pt idx="68">
                  <c:v>-1.1345887656545935E-2</c:v>
                </c:pt>
                <c:pt idx="69">
                  <c:v>-1.132824341339053E-2</c:v>
                </c:pt>
                <c:pt idx="70">
                  <c:v>-1.0745983389262167E-2</c:v>
                </c:pt>
                <c:pt idx="71">
                  <c:v>-1.0675406416640547E-2</c:v>
                </c:pt>
                <c:pt idx="72">
                  <c:v>-9.9167039609581349E-3</c:v>
                </c:pt>
                <c:pt idx="73">
                  <c:v>-9.4403093957622017E-3</c:v>
                </c:pt>
                <c:pt idx="74">
                  <c:v>-9.1668236268534244E-3</c:v>
                </c:pt>
                <c:pt idx="75">
                  <c:v>-9.0962466542318047E-3</c:v>
                </c:pt>
                <c:pt idx="76">
                  <c:v>-8.3728326848602035E-3</c:v>
                </c:pt>
                <c:pt idx="77">
                  <c:v>-8.3198999553939883E-3</c:v>
                </c:pt>
                <c:pt idx="78">
                  <c:v>-7.2083126366034762E-3</c:v>
                </c:pt>
                <c:pt idx="79">
                  <c:v>-6.8995383813838899E-3</c:v>
                </c:pt>
                <c:pt idx="80">
                  <c:v>-6.8995383813838899E-3</c:v>
                </c:pt>
                <c:pt idx="81">
                  <c:v>-6.8289614087622703E-3</c:v>
                </c:pt>
                <c:pt idx="82">
                  <c:v>-6.7936729224514613E-3</c:v>
                </c:pt>
                <c:pt idx="83">
                  <c:v>-6.6436968556305188E-3</c:v>
                </c:pt>
                <c:pt idx="84">
                  <c:v>-4.8880946616677266E-3</c:v>
                </c:pt>
                <c:pt idx="85">
                  <c:v>-4.8704504185123239E-3</c:v>
                </c:pt>
                <c:pt idx="86">
                  <c:v>-4.667541622225168E-3</c:v>
                </c:pt>
                <c:pt idx="87">
                  <c:v>-4.4558107043603072E-3</c:v>
                </c:pt>
                <c:pt idx="88">
                  <c:v>-4.4558107043603072E-3</c:v>
                </c:pt>
                <c:pt idx="89">
                  <c:v>-4.2661350904397051E-3</c:v>
                </c:pt>
                <c:pt idx="90">
                  <c:v>-4.2352576649177451E-3</c:v>
                </c:pt>
                <c:pt idx="91">
                  <c:v>-4.1823249354515299E-3</c:v>
                </c:pt>
                <c:pt idx="92">
                  <c:v>-4.1470364491407209E-3</c:v>
                </c:pt>
                <c:pt idx="93">
                  <c:v>-2.5855209298873832E-3</c:v>
                </c:pt>
                <c:pt idx="94">
                  <c:v>-2.241458188356988E-3</c:v>
                </c:pt>
                <c:pt idx="95">
                  <c:v>-2.1885254588907728E-3</c:v>
                </c:pt>
                <c:pt idx="96">
                  <c:v>-2.1267706078468562E-3</c:v>
                </c:pt>
                <c:pt idx="97">
                  <c:v>-4.0645690019487299E-4</c:v>
                </c:pt>
                <c:pt idx="98">
                  <c:v>-9.7682644975286698E-5</c:v>
                </c:pt>
                <c:pt idx="99">
                  <c:v>-6.2394158664477728E-5</c:v>
                </c:pt>
                <c:pt idx="100">
                  <c:v>2.5827057112546431E-5</c:v>
                </c:pt>
                <c:pt idx="101">
                  <c:v>4.3471300267952651E-5</c:v>
                </c:pt>
                <c:pt idx="102">
                  <c:v>3.169570691767265E-4</c:v>
                </c:pt>
                <c:pt idx="103">
                  <c:v>3.6988979864294169E-4</c:v>
                </c:pt>
                <c:pt idx="104">
                  <c:v>3.8753404179834791E-4</c:v>
                </c:pt>
                <c:pt idx="105">
                  <c:v>4.0517828495375413E-4</c:v>
                </c:pt>
                <c:pt idx="106">
                  <c:v>1.9666938042070883E-3</c:v>
                </c:pt>
                <c:pt idx="107">
                  <c:v>2.2048910868050567E-3</c:v>
                </c:pt>
                <c:pt idx="108">
                  <c:v>2.2048910868050567E-3</c:v>
                </c:pt>
                <c:pt idx="109">
                  <c:v>2.6548192872678823E-3</c:v>
                </c:pt>
                <c:pt idx="110">
                  <c:v>2.6548192872678823E-3</c:v>
                </c:pt>
                <c:pt idx="111">
                  <c:v>3.7487623629029881E-3</c:v>
                </c:pt>
                <c:pt idx="112">
                  <c:v>3.8016950923692033E-3</c:v>
                </c:pt>
                <c:pt idx="113">
                  <c:v>4.0751808612779807E-3</c:v>
                </c:pt>
                <c:pt idx="114">
                  <c:v>4.2692675359874352E-3</c:v>
                </c:pt>
                <c:pt idx="115">
                  <c:v>4.4721763322745911E-3</c:v>
                </c:pt>
                <c:pt idx="116">
                  <c:v>4.5956860343624242E-3</c:v>
                </c:pt>
                <c:pt idx="117">
                  <c:v>6.0336918515279288E-3</c:v>
                </c:pt>
                <c:pt idx="118">
                  <c:v>6.0513360946833315E-3</c:v>
                </c:pt>
                <c:pt idx="119">
                  <c:v>6.413043079369133E-3</c:v>
                </c:pt>
                <c:pt idx="120">
                  <c:v>7.9216258691562555E-3</c:v>
                </c:pt>
                <c:pt idx="121">
                  <c:v>8.3009770969974597E-3</c:v>
                </c:pt>
                <c:pt idx="122">
                  <c:v>8.3009770969974597E-3</c:v>
                </c:pt>
                <c:pt idx="123">
                  <c:v>8.3009770969974597E-3</c:v>
                </c:pt>
                <c:pt idx="124">
                  <c:v>8.6626840816832612E-3</c:v>
                </c:pt>
                <c:pt idx="125">
                  <c:v>8.8479486348150144E-3</c:v>
                </c:pt>
                <c:pt idx="126">
                  <c:v>1.0241843844092005E-2</c:v>
                </c:pt>
                <c:pt idx="127">
                  <c:v>1.0497685369845376E-2</c:v>
                </c:pt>
                <c:pt idx="128">
                  <c:v>1.0585906585622404E-2</c:v>
                </c:pt>
                <c:pt idx="129">
                  <c:v>1.0718238409287935E-2</c:v>
                </c:pt>
                <c:pt idx="130">
                  <c:v>1.0735882652443345E-2</c:v>
                </c:pt>
                <c:pt idx="131">
                  <c:v>1.0912325083997393E-2</c:v>
                </c:pt>
                <c:pt idx="132">
                  <c:v>1.0912325083997393E-2</c:v>
                </c:pt>
                <c:pt idx="133">
                  <c:v>1.1168166609750764E-2</c:v>
                </c:pt>
                <c:pt idx="134">
                  <c:v>1.250912908956154E-2</c:v>
                </c:pt>
                <c:pt idx="135">
                  <c:v>1.250912908956154E-2</c:v>
                </c:pt>
                <c:pt idx="136">
                  <c:v>1.265910515638248E-2</c:v>
                </c:pt>
                <c:pt idx="137">
                  <c:v>1.2764970615314911E-2</c:v>
                </c:pt>
                <c:pt idx="138">
                  <c:v>1.2888480317402744E-2</c:v>
                </c:pt>
                <c:pt idx="139">
                  <c:v>1.2950235168446664E-2</c:v>
                </c:pt>
                <c:pt idx="140">
                  <c:v>1.3056100627379094E-2</c:v>
                </c:pt>
                <c:pt idx="141">
                  <c:v>1.3417807612064896E-2</c:v>
                </c:pt>
                <c:pt idx="142">
                  <c:v>1.4776414335031074E-2</c:v>
                </c:pt>
                <c:pt idx="143">
                  <c:v>1.4776414335031074E-2</c:v>
                </c:pt>
                <c:pt idx="144">
                  <c:v>1.4908746158696612E-2</c:v>
                </c:pt>
                <c:pt idx="145">
                  <c:v>1.4926390401852015E-2</c:v>
                </c:pt>
                <c:pt idx="146">
                  <c:v>1.5102832833406063E-2</c:v>
                </c:pt>
                <c:pt idx="147">
                  <c:v>1.5120477076561466E-2</c:v>
                </c:pt>
                <c:pt idx="148">
                  <c:v>1.551747254755808E-2</c:v>
                </c:pt>
                <c:pt idx="149">
                  <c:v>1.7026055337345199E-2</c:v>
                </c:pt>
                <c:pt idx="150">
                  <c:v>1.7537738388851948E-2</c:v>
                </c:pt>
                <c:pt idx="151">
                  <c:v>1.7555382632007351E-2</c:v>
                </c:pt>
                <c:pt idx="152">
                  <c:v>1.7899445373537749E-2</c:v>
                </c:pt>
                <c:pt idx="153">
                  <c:v>1.8878700868662723E-2</c:v>
                </c:pt>
                <c:pt idx="154">
                  <c:v>1.9310984825970143E-2</c:v>
                </c:pt>
                <c:pt idx="155">
                  <c:v>2.1251851573064681E-2</c:v>
                </c:pt>
                <c:pt idx="156">
                  <c:v>2.1904688569814666E-2</c:v>
                </c:pt>
                <c:pt idx="157">
                  <c:v>2.1957621299280881E-2</c:v>
                </c:pt>
                <c:pt idx="158">
                  <c:v>2.3360338630135577E-2</c:v>
                </c:pt>
                <c:pt idx="159">
                  <c:v>2.348384833222341E-2</c:v>
                </c:pt>
                <c:pt idx="160">
                  <c:v>2.352795894011192E-2</c:v>
                </c:pt>
                <c:pt idx="161">
                  <c:v>2.3580891669578136E-2</c:v>
                </c:pt>
                <c:pt idx="162">
                  <c:v>2.4101396842662583E-2</c:v>
                </c:pt>
                <c:pt idx="163">
                  <c:v>2.6059907832912531E-2</c:v>
                </c:pt>
                <c:pt idx="164">
                  <c:v>2.756849062269965E-2</c:v>
                </c:pt>
                <c:pt idx="165">
                  <c:v>2.7621423352165865E-2</c:v>
                </c:pt>
                <c:pt idx="166">
                  <c:v>2.7736110932676E-2</c:v>
                </c:pt>
                <c:pt idx="167">
                  <c:v>2.7753755175831403E-2</c:v>
                </c:pt>
                <c:pt idx="168">
                  <c:v>2.7771399418986806E-2</c:v>
                </c:pt>
                <c:pt idx="169">
                  <c:v>2.8053707309473284E-2</c:v>
                </c:pt>
                <c:pt idx="170">
                  <c:v>2.9527001612949598E-2</c:v>
                </c:pt>
                <c:pt idx="171">
                  <c:v>2.9871064354479997E-2</c:v>
                </c:pt>
                <c:pt idx="172">
                  <c:v>3.0268059825476604E-2</c:v>
                </c:pt>
                <c:pt idx="173">
                  <c:v>3.2173638086260337E-2</c:v>
                </c:pt>
                <c:pt idx="174">
                  <c:v>3.2482412341479923E-2</c:v>
                </c:pt>
                <c:pt idx="175">
                  <c:v>3.2500056584635333E-2</c:v>
                </c:pt>
                <c:pt idx="176">
                  <c:v>3.2500056584635333E-2</c:v>
                </c:pt>
                <c:pt idx="177">
                  <c:v>3.2500056584635333E-2</c:v>
                </c:pt>
                <c:pt idx="178">
                  <c:v>3.4282125143331225E-2</c:v>
                </c:pt>
                <c:pt idx="179">
                  <c:v>3.6619987361422385E-2</c:v>
                </c:pt>
                <c:pt idx="180">
                  <c:v>3.6708208577199405E-2</c:v>
                </c:pt>
                <c:pt idx="181">
                  <c:v>3.6725852820354815E-2</c:v>
                </c:pt>
                <c:pt idx="182">
                  <c:v>3.8525565622206118E-2</c:v>
                </c:pt>
                <c:pt idx="183">
                  <c:v>3.9301912321043936E-2</c:v>
                </c:pt>
                <c:pt idx="184">
                  <c:v>3.9301912321043936E-2</c:v>
                </c:pt>
                <c:pt idx="185">
                  <c:v>3.9301912321043936E-2</c:v>
                </c:pt>
                <c:pt idx="186">
                  <c:v>4.3148357328922214E-2</c:v>
                </c:pt>
                <c:pt idx="187">
                  <c:v>4.318364581523302E-2</c:v>
                </c:pt>
                <c:pt idx="188">
                  <c:v>4.4965714373928913E-2</c:v>
                </c:pt>
                <c:pt idx="189">
                  <c:v>4.5380354088080936E-2</c:v>
                </c:pt>
                <c:pt idx="190">
                  <c:v>4.5380354088080936E-2</c:v>
                </c:pt>
                <c:pt idx="191">
                  <c:v>4.7321220835175475E-2</c:v>
                </c:pt>
                <c:pt idx="192">
                  <c:v>4.7338865078330884E-2</c:v>
                </c:pt>
                <c:pt idx="193">
                  <c:v>4.814167814190181E-2</c:v>
                </c:pt>
                <c:pt idx="194">
                  <c:v>5.407014384211787E-2</c:v>
                </c:pt>
                <c:pt idx="195">
                  <c:v>5.4131898693161783E-2</c:v>
                </c:pt>
                <c:pt idx="196">
                  <c:v>5.6213919385499557E-2</c:v>
                </c:pt>
                <c:pt idx="197">
                  <c:v>5.6593270613340775E-2</c:v>
                </c:pt>
                <c:pt idx="198">
                  <c:v>5.8031276430506269E-2</c:v>
                </c:pt>
                <c:pt idx="199">
                  <c:v>5.9954498934445412E-2</c:v>
                </c:pt>
                <c:pt idx="200">
                  <c:v>6.0280917432820401E-2</c:v>
                </c:pt>
                <c:pt idx="201">
                  <c:v>6.0404427134908241E-2</c:v>
                </c:pt>
                <c:pt idx="202">
                  <c:v>6.2380582368313585E-2</c:v>
                </c:pt>
                <c:pt idx="203">
                  <c:v>6.2742289352999386E-2</c:v>
                </c:pt>
                <c:pt idx="204">
                  <c:v>6.2742289352999386E-2</c:v>
                </c:pt>
                <c:pt idx="205">
                  <c:v>6.4780199437448671E-2</c:v>
                </c:pt>
                <c:pt idx="206">
                  <c:v>6.6668133455076994E-2</c:v>
                </c:pt>
                <c:pt idx="207">
                  <c:v>6.7003374075029681E-2</c:v>
                </c:pt>
                <c:pt idx="208">
                  <c:v>6.71004174123844E-2</c:v>
                </c:pt>
                <c:pt idx="209">
                  <c:v>6.7170994385006039E-2</c:v>
                </c:pt>
                <c:pt idx="210">
                  <c:v>7.1105660608661331E-2</c:v>
                </c:pt>
                <c:pt idx="211">
                  <c:v>7.1123304851816727E-2</c:v>
                </c:pt>
                <c:pt idx="212">
                  <c:v>7.1379146377570118E-2</c:v>
                </c:pt>
                <c:pt idx="213">
                  <c:v>7.1502656079657945E-2</c:v>
                </c:pt>
                <c:pt idx="214">
                  <c:v>7.1537944565968736E-2</c:v>
                </c:pt>
                <c:pt idx="215">
                  <c:v>7.2001105948798133E-2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0E-4229-8744-1CF310CCA357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(2)'!$R$21:$R$826</c:f>
              <c:numCache>
                <c:formatCode>General</c:formatCode>
                <c:ptCount val="806"/>
                <c:pt idx="35">
                  <c:v>-0.1520639999944251</c:v>
                </c:pt>
                <c:pt idx="72">
                  <c:v>0.25487200000497978</c:v>
                </c:pt>
                <c:pt idx="79">
                  <c:v>-0.10136000000056811</c:v>
                </c:pt>
                <c:pt idx="89">
                  <c:v>7.1284000005107373E-2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0E-4229-8744-1CF310CCA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49864"/>
        <c:axId val="1"/>
      </c:scatterChart>
      <c:valAx>
        <c:axId val="641349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49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012012012012012E-2"/>
          <c:y val="0.92024539877300615"/>
          <c:w val="0.92943084817100563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And - O-C Diagr.</a:t>
            </a:r>
          </a:p>
        </c:rich>
      </c:tx>
      <c:layout>
        <c:manualLayout>
          <c:xMode val="edge"/>
          <c:yMode val="edge"/>
          <c:x val="0.367347474422839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78942920199375"/>
          <c:w val="0.8010217385166522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(2)'!$H$21:$H$826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C-447D-9766-C8D33A984AA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plus>
            <c:minus>
              <c:numRef>
                <c:f>'A (2)'!$D$21:$D$826</c:f>
                <c:numCache>
                  <c:formatCode>General</c:formatCode>
                  <c:ptCount val="806"/>
                  <c:pt idx="61">
                    <c:v>0</c:v>
                  </c:pt>
                  <c:pt idx="139">
                    <c:v>0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3.0000000000000001E-3</c:v>
                  </c:pt>
                  <c:pt idx="156">
                    <c:v>5.0000000000000001E-3</c:v>
                  </c:pt>
                  <c:pt idx="157">
                    <c:v>2E-3</c:v>
                  </c:pt>
                  <c:pt idx="158">
                    <c:v>6.0000000000000001E-3</c:v>
                  </c:pt>
                  <c:pt idx="159">
                    <c:v>4.0000000000000001E-3</c:v>
                  </c:pt>
                  <c:pt idx="162">
                    <c:v>3.0000000000000001E-3</c:v>
                  </c:pt>
                  <c:pt idx="163">
                    <c:v>3.0000000000000001E-3</c:v>
                  </c:pt>
                  <c:pt idx="164">
                    <c:v>5.0000000000000001E-3</c:v>
                  </c:pt>
                  <c:pt idx="165">
                    <c:v>6.0000000000000001E-3</c:v>
                  </c:pt>
                  <c:pt idx="169">
                    <c:v>5.0000000000000001E-3</c:v>
                  </c:pt>
                  <c:pt idx="170">
                    <c:v>3.0000000000000001E-3</c:v>
                  </c:pt>
                  <c:pt idx="171">
                    <c:v>6.0000000000000001E-3</c:v>
                  </c:pt>
                  <c:pt idx="172">
                    <c:v>8.9999999999999993E-3</c:v>
                  </c:pt>
                  <c:pt idx="173">
                    <c:v>4.0000000000000001E-3</c:v>
                  </c:pt>
                  <c:pt idx="174">
                    <c:v>8.0000000000000002E-3</c:v>
                  </c:pt>
                  <c:pt idx="175">
                    <c:v>8.9999999999999993E-3</c:v>
                  </c:pt>
                  <c:pt idx="176">
                    <c:v>4.0000000000000001E-3</c:v>
                  </c:pt>
                  <c:pt idx="177">
                    <c:v>3.0000000000000001E-3</c:v>
                  </c:pt>
                  <c:pt idx="178">
                    <c:v>3.0000000000000001E-3</c:v>
                  </c:pt>
                  <c:pt idx="179">
                    <c:v>2.5000000000000001E-3</c:v>
                  </c:pt>
                  <c:pt idx="180">
                    <c:v>2.0000000000000001E-4</c:v>
                  </c:pt>
                  <c:pt idx="181">
                    <c:v>1E-4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1E-4</c:v>
                  </c:pt>
                  <c:pt idx="188">
                    <c:v>3.0000000000000001E-3</c:v>
                  </c:pt>
                  <c:pt idx="189">
                    <c:v>1E-4</c:v>
                  </c:pt>
                  <c:pt idx="190">
                    <c:v>6.9999999999999994E-5</c:v>
                  </c:pt>
                  <c:pt idx="191">
                    <c:v>1E-4</c:v>
                  </c:pt>
                  <c:pt idx="192">
                    <c:v>7.0000000000000001E-3</c:v>
                  </c:pt>
                  <c:pt idx="193">
                    <c:v>1E-4</c:v>
                  </c:pt>
                  <c:pt idx="194">
                    <c:v>0.05</c:v>
                  </c:pt>
                  <c:pt idx="195">
                    <c:v>2.9999999999999997E-4</c:v>
                  </c:pt>
                  <c:pt idx="196">
                    <c:v>4.0000000000000002E-4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1E-4</c:v>
                  </c:pt>
                  <c:pt idx="201">
                    <c:v>3.0000000000000001E-5</c:v>
                  </c:pt>
                  <c:pt idx="202">
                    <c:v>1E-4</c:v>
                  </c:pt>
                  <c:pt idx="203">
                    <c:v>0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1.6000000000000001E-3</c:v>
                  </c:pt>
                  <c:pt idx="210">
                    <c:v>5.0000000000000001E-4</c:v>
                  </c:pt>
                  <c:pt idx="211">
                    <c:v>1E-4</c:v>
                  </c:pt>
                  <c:pt idx="212">
                    <c:v>0</c:v>
                  </c:pt>
                  <c:pt idx="213">
                    <c:v>2.0000000000000001E-4</c:v>
                  </c:pt>
                  <c:pt idx="214">
                    <c:v>2.0000000000000001E-4</c:v>
                  </c:pt>
                  <c:pt idx="2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(2)'!$I$21:$I$826</c:f>
              <c:numCache>
                <c:formatCode>General</c:formatCode>
                <c:ptCount val="806"/>
                <c:pt idx="67">
                  <c:v>-1.4127999995253049E-2</c:v>
                </c:pt>
                <c:pt idx="70">
                  <c:v>-6.3040000022738241E-3</c:v>
                </c:pt>
                <c:pt idx="83">
                  <c:v>1.0560000009718351E-3</c:v>
                </c:pt>
                <c:pt idx="86">
                  <c:v>7.5200000719632953E-4</c:v>
                </c:pt>
                <c:pt idx="96">
                  <c:v>1.5039999998407438E-3</c:v>
                </c:pt>
                <c:pt idx="125">
                  <c:v>2.4280000005092006E-2</c:v>
                </c:pt>
                <c:pt idx="129">
                  <c:v>3.452800000377465E-2</c:v>
                </c:pt>
                <c:pt idx="130">
                  <c:v>2.8936000009707641E-2</c:v>
                </c:pt>
                <c:pt idx="133">
                  <c:v>2.6432000006025191E-2</c:v>
                </c:pt>
                <c:pt idx="136">
                  <c:v>1.3407999998889863E-2</c:v>
                </c:pt>
                <c:pt idx="139">
                  <c:v>-1.3599999947473407E-3</c:v>
                </c:pt>
                <c:pt idx="140">
                  <c:v>1.5088000007381197E-2</c:v>
                </c:pt>
                <c:pt idx="141">
                  <c:v>1.6952000005403534E-2</c:v>
                </c:pt>
                <c:pt idx="144">
                  <c:v>1.192799999989802E-2</c:v>
                </c:pt>
                <c:pt idx="145">
                  <c:v>6.3360000058310106E-3</c:v>
                </c:pt>
                <c:pt idx="150">
                  <c:v>-1.2799999967683107E-3</c:v>
                </c:pt>
                <c:pt idx="151">
                  <c:v>1.2799999967683107E-4</c:v>
                </c:pt>
                <c:pt idx="152">
                  <c:v>-4.1599999531172216E-4</c:v>
                </c:pt>
                <c:pt idx="160">
                  <c:v>4.7360000025946647E-3</c:v>
                </c:pt>
                <c:pt idx="161">
                  <c:v>9.6000000485219061E-4</c:v>
                </c:pt>
                <c:pt idx="166">
                  <c:v>1.2544000004709233E-2</c:v>
                </c:pt>
                <c:pt idx="167">
                  <c:v>9.9520000003394671E-3</c:v>
                </c:pt>
                <c:pt idx="168">
                  <c:v>1.1360000004060566E-2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C-447D-9766-C8D33A984AA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(2)'!$J$21:$J$826</c:f>
              <c:numCache>
                <c:formatCode>General</c:formatCode>
                <c:ptCount val="806"/>
                <c:pt idx="39">
                  <c:v>7.1680000037304126E-3</c:v>
                </c:pt>
                <c:pt idx="40">
                  <c:v>6.2080000061541796E-3</c:v>
                </c:pt>
                <c:pt idx="41">
                  <c:v>1.1359999989508651E-3</c:v>
                </c:pt>
                <c:pt idx="42">
                  <c:v>9.5200000214390457E-4</c:v>
                </c:pt>
                <c:pt idx="43">
                  <c:v>-1.999999993131496E-3</c:v>
                </c:pt>
                <c:pt idx="44">
                  <c:v>-1.5919999932521023E-3</c:v>
                </c:pt>
                <c:pt idx="45">
                  <c:v>-4.8399999941466376E-3</c:v>
                </c:pt>
                <c:pt idx="46">
                  <c:v>-8.0239999952027574E-3</c:v>
                </c:pt>
                <c:pt idx="47">
                  <c:v>-5.0239999982295558E-3</c:v>
                </c:pt>
                <c:pt idx="48">
                  <c:v>-9.6159999957308173E-3</c:v>
                </c:pt>
                <c:pt idx="49">
                  <c:v>-8.935999998357147E-3</c:v>
                </c:pt>
                <c:pt idx="50">
                  <c:v>-7.5279999946360476E-3</c:v>
                </c:pt>
                <c:pt idx="51">
                  <c:v>-6.7120000021532178E-3</c:v>
                </c:pt>
                <c:pt idx="52">
                  <c:v>-2.5303999995230697E-2</c:v>
                </c:pt>
                <c:pt idx="53">
                  <c:v>-1.1615999996138271E-2</c:v>
                </c:pt>
                <c:pt idx="54">
                  <c:v>-2.2775999997975305E-2</c:v>
                </c:pt>
                <c:pt idx="55">
                  <c:v>-1.477599999634549E-2</c:v>
                </c:pt>
                <c:pt idx="56">
                  <c:v>-1.8144000001484528E-2</c:v>
                </c:pt>
                <c:pt idx="57">
                  <c:v>-1.5143999997235369E-2</c:v>
                </c:pt>
                <c:pt idx="58">
                  <c:v>-1.1143999996420462E-2</c:v>
                </c:pt>
                <c:pt idx="59">
                  <c:v>-2.273599999898579E-2</c:v>
                </c:pt>
                <c:pt idx="60">
                  <c:v>-9.73599999997532E-3</c:v>
                </c:pt>
                <c:pt idx="61">
                  <c:v>-1.6623999996227212E-2</c:v>
                </c:pt>
                <c:pt idx="62">
                  <c:v>-1.216799999383511E-2</c:v>
                </c:pt>
                <c:pt idx="63">
                  <c:v>-8.7599999969825149E-3</c:v>
                </c:pt>
                <c:pt idx="64">
                  <c:v>-1.6671999997925013E-2</c:v>
                </c:pt>
                <c:pt idx="65">
                  <c:v>-1.7663999991782475E-2</c:v>
                </c:pt>
                <c:pt idx="66">
                  <c:v>-1.9216000000596978E-2</c:v>
                </c:pt>
                <c:pt idx="68">
                  <c:v>-1.6175999990082346E-2</c:v>
                </c:pt>
                <c:pt idx="69">
                  <c:v>-1.576799999747891E-2</c:v>
                </c:pt>
                <c:pt idx="71">
                  <c:v>3.3279999988735653E-3</c:v>
                </c:pt>
                <c:pt idx="73">
                  <c:v>-5.1119999916409142E-3</c:v>
                </c:pt>
                <c:pt idx="74">
                  <c:v>-6.2879999895812944E-3</c:v>
                </c:pt>
                <c:pt idx="75">
                  <c:v>-5.6559999939054251E-3</c:v>
                </c:pt>
                <c:pt idx="76">
                  <c:v>-1.592799999343697E-2</c:v>
                </c:pt>
                <c:pt idx="77">
                  <c:v>-5.7039999956032261E-3</c:v>
                </c:pt>
                <c:pt idx="78">
                  <c:v>-1.999999993131496E-3</c:v>
                </c:pt>
                <c:pt idx="80">
                  <c:v>-1.3600000020232983E-3</c:v>
                </c:pt>
                <c:pt idx="81">
                  <c:v>-1.7279999956372194E-3</c:v>
                </c:pt>
                <c:pt idx="82">
                  <c:v>-9.1199999587843195E-4</c:v>
                </c:pt>
                <c:pt idx="84">
                  <c:v>2.1520000009331852E-3</c:v>
                </c:pt>
                <c:pt idx="85">
                  <c:v>4.5600000084959902E-3</c:v>
                </c:pt>
                <c:pt idx="87">
                  <c:v>-1.3519999920390546E-3</c:v>
                </c:pt>
                <c:pt idx="88">
                  <c:v>7.6480000061565079E-3</c:v>
                </c:pt>
                <c:pt idx="90">
                  <c:v>2.480000039213337E-4</c:v>
                </c:pt>
                <c:pt idx="91">
                  <c:v>-5.5280000015045516E-3</c:v>
                </c:pt>
                <c:pt idx="92">
                  <c:v>6.2880000041332096E-3</c:v>
                </c:pt>
                <c:pt idx="93">
                  <c:v>7.896000002801884E-3</c:v>
                </c:pt>
                <c:pt idx="94">
                  <c:v>-3.647999998065643E-3</c:v>
                </c:pt>
                <c:pt idx="95">
                  <c:v>-3.4240000022691675E-3</c:v>
                </c:pt>
                <c:pt idx="97">
                  <c:v>-1.2159999969298951E-3</c:v>
                </c:pt>
                <c:pt idx="98">
                  <c:v>2.4239999984274618E-3</c:v>
                </c:pt>
                <c:pt idx="99">
                  <c:v>-6.7599999965750612E-3</c:v>
                </c:pt>
                <c:pt idx="100">
                  <c:v>1.2800000040442683E-3</c:v>
                </c:pt>
                <c:pt idx="101">
                  <c:v>-4.3119999900227413E-3</c:v>
                </c:pt>
                <c:pt idx="102">
                  <c:v>-3.488000002107583E-3</c:v>
                </c:pt>
                <c:pt idx="103">
                  <c:v>-1.4263999990362208E-2</c:v>
                </c:pt>
                <c:pt idx="104">
                  <c:v>5.1440000024740584E-3</c:v>
                </c:pt>
                <c:pt idx="105">
                  <c:v>5.5520000023534521E-3</c:v>
                </c:pt>
                <c:pt idx="106">
                  <c:v>-8.4000000060768798E-4</c:v>
                </c:pt>
                <c:pt idx="109">
                  <c:v>3.0719999995199032E-3</c:v>
                </c:pt>
                <c:pt idx="110">
                  <c:v>6.0720000037690625E-3</c:v>
                </c:pt>
                <c:pt idx="111">
                  <c:v>5.367999998270534E-3</c:v>
                </c:pt>
                <c:pt idx="112">
                  <c:v>3.5920000009355135E-3</c:v>
                </c:pt>
                <c:pt idx="114">
                  <c:v>2.9040000081295148E-3</c:v>
                </c:pt>
                <c:pt idx="115">
                  <c:v>2.0960000038030557E-3</c:v>
                </c:pt>
                <c:pt idx="116">
                  <c:v>8.9520000037737191E-3</c:v>
                </c:pt>
                <c:pt idx="117">
                  <c:v>1.270400000794325E-2</c:v>
                </c:pt>
                <c:pt idx="118">
                  <c:v>1.4112000004388392E-2</c:v>
                </c:pt>
                <c:pt idx="119">
                  <c:v>5.9760000003734604E-3</c:v>
                </c:pt>
                <c:pt idx="120">
                  <c:v>-3.639999995357357E-3</c:v>
                </c:pt>
                <c:pt idx="124">
                  <c:v>8.4960000021965243E-3</c:v>
                </c:pt>
                <c:pt idx="126">
                  <c:v>2.0512000002781861E-2</c:v>
                </c:pt>
                <c:pt idx="127">
                  <c:v>2.1928000001935288E-2</c:v>
                </c:pt>
                <c:pt idx="131">
                  <c:v>1.7016000005241949E-2</c:v>
                </c:pt>
                <c:pt idx="132">
                  <c:v>2.2016000002622604E-2</c:v>
                </c:pt>
                <c:pt idx="137">
                  <c:v>1.7856000005849637E-2</c:v>
                </c:pt>
                <c:pt idx="138">
                  <c:v>1.871200000459794E-2</c:v>
                </c:pt>
                <c:pt idx="142">
                  <c:v>1.0368000002927147E-2</c:v>
                </c:pt>
                <c:pt idx="143">
                  <c:v>1.7368000007991213E-2</c:v>
                </c:pt>
                <c:pt idx="146">
                  <c:v>1.3416000008874107E-2</c:v>
                </c:pt>
                <c:pt idx="147">
                  <c:v>1.0823999997228384E-2</c:v>
                </c:pt>
                <c:pt idx="148">
                  <c:v>9.504000008746516E-3</c:v>
                </c:pt>
                <c:pt idx="149">
                  <c:v>4.8880000031203963E-3</c:v>
                </c:pt>
                <c:pt idx="153">
                  <c:v>-2.2719999979017302E-3</c:v>
                </c:pt>
                <c:pt idx="154">
                  <c:v>-1.7759999973350205E-3</c:v>
                </c:pt>
                <c:pt idx="155">
                  <c:v>-2.8959999981452711E-3</c:v>
                </c:pt>
                <c:pt idx="156">
                  <c:v>-7.9999999434221536E-4</c:v>
                </c:pt>
                <c:pt idx="157">
                  <c:v>-2.5759999989531934E-3</c:v>
                </c:pt>
                <c:pt idx="158">
                  <c:v>2.3600000058650039E-3</c:v>
                </c:pt>
                <c:pt idx="159">
                  <c:v>2.1600000036414713E-4</c:v>
                </c:pt>
                <c:pt idx="162">
                  <c:v>8.4960000094724819E-3</c:v>
                </c:pt>
                <c:pt idx="163">
                  <c:v>1.3784000002488028E-2</c:v>
                </c:pt>
                <c:pt idx="164">
                  <c:v>2.416800000355579E-2</c:v>
                </c:pt>
                <c:pt idx="165">
                  <c:v>9.3919999999343418E-3</c:v>
                </c:pt>
                <c:pt idx="169">
                  <c:v>1.0888000004342757E-2</c:v>
                </c:pt>
                <c:pt idx="170">
                  <c:v>2.9456000003847294E-2</c:v>
                </c:pt>
                <c:pt idx="171">
                  <c:v>1.6911999999138061E-2</c:v>
                </c:pt>
                <c:pt idx="172">
                  <c:v>5.9200001123826951E-4</c:v>
                </c:pt>
                <c:pt idx="173">
                  <c:v>2.0656000007875264E-2</c:v>
                </c:pt>
                <c:pt idx="174">
                  <c:v>2.5296000007074326E-2</c:v>
                </c:pt>
                <c:pt idx="175">
                  <c:v>2.0704000009573065E-2</c:v>
                </c:pt>
                <c:pt idx="176">
                  <c:v>2.6704000003519468E-2</c:v>
                </c:pt>
                <c:pt idx="177">
                  <c:v>3.9704000002529938E-2</c:v>
                </c:pt>
                <c:pt idx="178">
                  <c:v>2.0911999999952968E-2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C-447D-9766-C8D33A984AA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(2)'!$K$21:$K$826</c:f>
              <c:numCache>
                <c:formatCode>General</c:formatCode>
                <c:ptCount val="806"/>
                <c:pt idx="38">
                  <c:v>-3.6703999998280779E-2</c:v>
                </c:pt>
                <c:pt idx="179">
                  <c:v>2.2872000001370907E-2</c:v>
                </c:pt>
                <c:pt idx="180">
                  <c:v>2.4212000003899448E-2</c:v>
                </c:pt>
                <c:pt idx="181">
                  <c:v>2.3820000002160668E-2</c:v>
                </c:pt>
                <c:pt idx="182">
                  <c:v>2.5836000000708736E-2</c:v>
                </c:pt>
                <c:pt idx="186">
                  <c:v>3.4031999995931983E-2</c:v>
                </c:pt>
                <c:pt idx="187">
                  <c:v>4.8247999999148306E-2</c:v>
                </c:pt>
                <c:pt idx="188">
                  <c:v>4.5456000007106923E-2</c:v>
                </c:pt>
                <c:pt idx="189">
                  <c:v>4.3844000007084105E-2</c:v>
                </c:pt>
                <c:pt idx="190">
                  <c:v>4.4074000004911795E-2</c:v>
                </c:pt>
                <c:pt idx="191">
                  <c:v>5.0323999996180646E-2</c:v>
                </c:pt>
                <c:pt idx="193">
                  <c:v>5.2496000003884546E-2</c:v>
                </c:pt>
                <c:pt idx="201">
                  <c:v>7.8346000002056826E-2</c:v>
                </c:pt>
                <c:pt idx="204">
                  <c:v>7.5115999999979977E-2</c:v>
                </c:pt>
                <c:pt idx="207">
                  <c:v>6.8648000000393949E-2</c:v>
                </c:pt>
                <c:pt idx="209">
                  <c:v>6.8224000002373941E-2</c:v>
                </c:pt>
                <c:pt idx="210">
                  <c:v>7.9908000006980728E-2</c:v>
                </c:pt>
                <c:pt idx="211">
                  <c:v>7.9116000000794884E-2</c:v>
                </c:pt>
                <c:pt idx="212">
                  <c:v>7.8732000009040348E-2</c:v>
                </c:pt>
                <c:pt idx="213">
                  <c:v>8.0688000001828186E-2</c:v>
                </c:pt>
                <c:pt idx="214">
                  <c:v>8.1003999999666121E-2</c:v>
                </c:pt>
                <c:pt idx="215">
                  <c:v>7.5863999998546205E-2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C-447D-9766-C8D33A984AA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(2)'!$L$21:$L$826</c:f>
              <c:numCache>
                <c:formatCode>General</c:formatCode>
                <c:ptCount val="8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C-447D-9766-C8D33A984AA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(2)'!$M$21:$M$826</c:f>
              <c:numCache>
                <c:formatCode>General</c:formatCode>
                <c:ptCount val="806"/>
                <c:pt idx="195">
                  <c:v>7.6511999999638647E-2</c:v>
                </c:pt>
                <c:pt idx="196">
                  <c:v>7.9556000004231464E-2</c:v>
                </c:pt>
                <c:pt idx="197">
                  <c:v>8.1728000004659407E-2</c:v>
                </c:pt>
                <c:pt idx="198">
                  <c:v>8.0280000001948792E-2</c:v>
                </c:pt>
                <c:pt idx="199">
                  <c:v>7.8452000001561828E-2</c:v>
                </c:pt>
                <c:pt idx="200">
                  <c:v>7.8300000001036096E-2</c:v>
                </c:pt>
                <c:pt idx="205">
                  <c:v>7.1940000001632143E-2</c:v>
                </c:pt>
                <c:pt idx="206">
                  <c:v>6.8495999999868218E-2</c:v>
                </c:pt>
                <c:pt idx="208">
                  <c:v>6.889200000296114E-2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6C-447D-9766-C8D33A984AA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(2)'!$N$21:$N$826</c:f>
              <c:numCache>
                <c:formatCode>General</c:formatCode>
                <c:ptCount val="806"/>
                <c:pt idx="0">
                  <c:v>-3.8951999995333608E-2</c:v>
                </c:pt>
                <c:pt idx="1">
                  <c:v>-6.6359999997075647E-2</c:v>
                </c:pt>
                <c:pt idx="2">
                  <c:v>-6.1543999996501952E-2</c:v>
                </c:pt>
                <c:pt idx="3">
                  <c:v>-5.3135999994992744E-2</c:v>
                </c:pt>
                <c:pt idx="4">
                  <c:v>-6.2447999996948056E-2</c:v>
                </c:pt>
                <c:pt idx="5">
                  <c:v>-5.4367999993701233E-2</c:v>
                </c:pt>
                <c:pt idx="6">
                  <c:v>-6.2583999995695194E-2</c:v>
                </c:pt>
                <c:pt idx="7">
                  <c:v>-5.5423999994673068E-2</c:v>
                </c:pt>
                <c:pt idx="8">
                  <c:v>-4.9975999994785525E-2</c:v>
                </c:pt>
                <c:pt idx="9">
                  <c:v>-5.7135999995807651E-2</c:v>
                </c:pt>
                <c:pt idx="10">
                  <c:v>-4.5727999997325242E-2</c:v>
                </c:pt>
                <c:pt idx="11">
                  <c:v>-5.1255999995191814E-2</c:v>
                </c:pt>
                <c:pt idx="12">
                  <c:v>-5.0351999994745711E-2</c:v>
                </c:pt>
                <c:pt idx="13">
                  <c:v>-5.194399999891175E-2</c:v>
                </c:pt>
                <c:pt idx="14">
                  <c:v>-4.8535999994783197E-2</c:v>
                </c:pt>
                <c:pt idx="15">
                  <c:v>-3.7567999996099388E-2</c:v>
                </c:pt>
                <c:pt idx="16">
                  <c:v>-4.8343999998905929E-2</c:v>
                </c:pt>
                <c:pt idx="17">
                  <c:v>-4.3879999993805541E-2</c:v>
                </c:pt>
                <c:pt idx="18">
                  <c:v>-5.8095999993383884E-2</c:v>
                </c:pt>
                <c:pt idx="19">
                  <c:v>-4.6687999994901475E-2</c:v>
                </c:pt>
                <c:pt idx="20">
                  <c:v>-4.7415999993972946E-2</c:v>
                </c:pt>
                <c:pt idx="21">
                  <c:v>-4.7151999995548977E-2</c:v>
                </c:pt>
                <c:pt idx="22">
                  <c:v>-3.7399999997433042E-2</c:v>
                </c:pt>
                <c:pt idx="23">
                  <c:v>-4.2167999996308936E-2</c:v>
                </c:pt>
                <c:pt idx="24">
                  <c:v>-3.8759999995818362E-2</c:v>
                </c:pt>
                <c:pt idx="25">
                  <c:v>-4.4351999997161329E-2</c:v>
                </c:pt>
                <c:pt idx="26">
                  <c:v>-4.6943999994255137E-2</c:v>
                </c:pt>
                <c:pt idx="27">
                  <c:v>-3.6535999995976454E-2</c:v>
                </c:pt>
                <c:pt idx="28">
                  <c:v>-4.2407999993884005E-2</c:v>
                </c:pt>
                <c:pt idx="29">
                  <c:v>-3.0335999996168539E-2</c:v>
                </c:pt>
                <c:pt idx="30">
                  <c:v>-4.1471999993518693E-2</c:v>
                </c:pt>
                <c:pt idx="31">
                  <c:v>-3.5199999998440035E-2</c:v>
                </c:pt>
                <c:pt idx="32">
                  <c:v>-7.9207999995560385E-2</c:v>
                </c:pt>
                <c:pt idx="33">
                  <c:v>-8.4391999989748001E-2</c:v>
                </c:pt>
                <c:pt idx="34">
                  <c:v>-7.7760000000125729E-2</c:v>
                </c:pt>
                <c:pt idx="36">
                  <c:v>-9.9263999996765051E-2</c:v>
                </c:pt>
                <c:pt idx="37">
                  <c:v>-7.472799999959534E-2</c:v>
                </c:pt>
                <c:pt idx="107">
                  <c:v>4.1680000067572109E-3</c:v>
                </c:pt>
                <c:pt idx="108">
                  <c:v>8.1680000075721182E-3</c:v>
                </c:pt>
                <c:pt idx="113">
                  <c:v>-1.0583999996015336E-2</c:v>
                </c:pt>
                <c:pt idx="121">
                  <c:v>3.6319999999250285E-3</c:v>
                </c:pt>
                <c:pt idx="122">
                  <c:v>1.7632000002777204E-2</c:v>
                </c:pt>
                <c:pt idx="123">
                  <c:v>2.1631999996316154E-2</c:v>
                </c:pt>
                <c:pt idx="128">
                  <c:v>2.3968000001332257E-2</c:v>
                </c:pt>
                <c:pt idx="134">
                  <c:v>4.4400000042514876E-3</c:v>
                </c:pt>
                <c:pt idx="135">
                  <c:v>1.5440000002854504E-2</c:v>
                </c:pt>
                <c:pt idx="183">
                  <c:v>2.9988000002049375E-2</c:v>
                </c:pt>
                <c:pt idx="184">
                  <c:v>3.4188000005087815E-2</c:v>
                </c:pt>
                <c:pt idx="185">
                  <c:v>4.7388000006321818E-2</c:v>
                </c:pt>
                <c:pt idx="192">
                  <c:v>3.8831999998365063E-2</c:v>
                </c:pt>
                <c:pt idx="194">
                  <c:v>7.6984000006632414E-2</c:v>
                </c:pt>
                <c:pt idx="202">
                  <c:v>7.5982000009389594E-2</c:v>
                </c:pt>
                <c:pt idx="203">
                  <c:v>6.1160000041127205E-3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C-447D-9766-C8D33A984AA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(2)'!$F$21:$F$826</c:f>
              <c:numCache>
                <c:formatCode>General</c:formatCode>
                <c:ptCount val="806"/>
                <c:pt idx="0">
                  <c:v>-15213</c:v>
                </c:pt>
                <c:pt idx="1">
                  <c:v>-13590</c:v>
                </c:pt>
                <c:pt idx="2">
                  <c:v>-13586</c:v>
                </c:pt>
                <c:pt idx="3">
                  <c:v>-13584</c:v>
                </c:pt>
                <c:pt idx="4">
                  <c:v>-13512</c:v>
                </c:pt>
                <c:pt idx="5">
                  <c:v>-13492</c:v>
                </c:pt>
                <c:pt idx="6">
                  <c:v>-13471</c:v>
                </c:pt>
                <c:pt idx="7">
                  <c:v>-13306</c:v>
                </c:pt>
                <c:pt idx="8">
                  <c:v>-13294</c:v>
                </c:pt>
                <c:pt idx="9">
                  <c:v>-13084</c:v>
                </c:pt>
                <c:pt idx="10">
                  <c:v>-13082</c:v>
                </c:pt>
                <c:pt idx="11">
                  <c:v>-12864</c:v>
                </c:pt>
                <c:pt idx="12">
                  <c:v>-12813</c:v>
                </c:pt>
                <c:pt idx="13">
                  <c:v>-12811</c:v>
                </c:pt>
                <c:pt idx="14">
                  <c:v>-12809</c:v>
                </c:pt>
                <c:pt idx="15">
                  <c:v>-12792</c:v>
                </c:pt>
                <c:pt idx="16">
                  <c:v>-12786</c:v>
                </c:pt>
                <c:pt idx="17">
                  <c:v>-12595</c:v>
                </c:pt>
                <c:pt idx="18">
                  <c:v>-12574</c:v>
                </c:pt>
                <c:pt idx="19">
                  <c:v>-12572</c:v>
                </c:pt>
                <c:pt idx="20">
                  <c:v>-12529</c:v>
                </c:pt>
                <c:pt idx="21">
                  <c:v>-12513</c:v>
                </c:pt>
                <c:pt idx="22">
                  <c:v>-12350</c:v>
                </c:pt>
                <c:pt idx="23">
                  <c:v>-12317</c:v>
                </c:pt>
                <c:pt idx="24">
                  <c:v>-12315</c:v>
                </c:pt>
                <c:pt idx="25">
                  <c:v>-12313</c:v>
                </c:pt>
                <c:pt idx="26">
                  <c:v>-12311</c:v>
                </c:pt>
                <c:pt idx="27">
                  <c:v>-12309</c:v>
                </c:pt>
                <c:pt idx="28">
                  <c:v>-12252</c:v>
                </c:pt>
                <c:pt idx="29">
                  <c:v>-12134</c:v>
                </c:pt>
                <c:pt idx="30">
                  <c:v>-12093</c:v>
                </c:pt>
                <c:pt idx="31">
                  <c:v>-12050</c:v>
                </c:pt>
                <c:pt idx="32">
                  <c:v>-4702</c:v>
                </c:pt>
                <c:pt idx="33">
                  <c:v>-4698</c:v>
                </c:pt>
                <c:pt idx="34">
                  <c:v>-4690</c:v>
                </c:pt>
                <c:pt idx="35">
                  <c:v>-4466</c:v>
                </c:pt>
                <c:pt idx="36">
                  <c:v>-3766</c:v>
                </c:pt>
                <c:pt idx="37">
                  <c:v>-3707</c:v>
                </c:pt>
                <c:pt idx="38">
                  <c:v>-2276</c:v>
                </c:pt>
                <c:pt idx="39">
                  <c:v>-308</c:v>
                </c:pt>
                <c:pt idx="40">
                  <c:v>-298</c:v>
                </c:pt>
                <c:pt idx="41">
                  <c:v>-41</c:v>
                </c:pt>
                <c:pt idx="42">
                  <c:v>-37</c:v>
                </c:pt>
                <c:pt idx="43">
                  <c:v>0</c:v>
                </c:pt>
                <c:pt idx="44">
                  <c:v>2</c:v>
                </c:pt>
                <c:pt idx="45">
                  <c:v>165</c:v>
                </c:pt>
                <c:pt idx="46">
                  <c:v>169</c:v>
                </c:pt>
                <c:pt idx="47">
                  <c:v>169</c:v>
                </c:pt>
                <c:pt idx="48">
                  <c:v>171</c:v>
                </c:pt>
                <c:pt idx="49">
                  <c:v>216</c:v>
                </c:pt>
                <c:pt idx="50">
                  <c:v>218</c:v>
                </c:pt>
                <c:pt idx="51">
                  <c:v>222</c:v>
                </c:pt>
                <c:pt idx="52">
                  <c:v>224</c:v>
                </c:pt>
                <c:pt idx="53">
                  <c:v>296</c:v>
                </c:pt>
                <c:pt idx="54">
                  <c:v>506</c:v>
                </c:pt>
                <c:pt idx="55">
                  <c:v>506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516</c:v>
                </c:pt>
                <c:pt idx="60">
                  <c:v>516</c:v>
                </c:pt>
                <c:pt idx="61">
                  <c:v>644</c:v>
                </c:pt>
                <c:pt idx="62">
                  <c:v>683</c:v>
                </c:pt>
                <c:pt idx="63">
                  <c:v>685</c:v>
                </c:pt>
                <c:pt idx="64">
                  <c:v>732</c:v>
                </c:pt>
                <c:pt idx="65">
                  <c:v>759</c:v>
                </c:pt>
                <c:pt idx="66">
                  <c:v>771</c:v>
                </c:pt>
                <c:pt idx="67">
                  <c:v>943</c:v>
                </c:pt>
                <c:pt idx="68">
                  <c:v>1156</c:v>
                </c:pt>
                <c:pt idx="69">
                  <c:v>1158</c:v>
                </c:pt>
                <c:pt idx="70">
                  <c:v>1224</c:v>
                </c:pt>
                <c:pt idx="71">
                  <c:v>1232</c:v>
                </c:pt>
                <c:pt idx="72">
                  <c:v>1318</c:v>
                </c:pt>
                <c:pt idx="73">
                  <c:v>1372</c:v>
                </c:pt>
                <c:pt idx="74">
                  <c:v>1403</c:v>
                </c:pt>
                <c:pt idx="75">
                  <c:v>1411</c:v>
                </c:pt>
                <c:pt idx="76">
                  <c:v>1493</c:v>
                </c:pt>
                <c:pt idx="77">
                  <c:v>1499</c:v>
                </c:pt>
                <c:pt idx="78">
                  <c:v>1625</c:v>
                </c:pt>
                <c:pt idx="79">
                  <c:v>1660</c:v>
                </c:pt>
                <c:pt idx="80">
                  <c:v>1660</c:v>
                </c:pt>
                <c:pt idx="81">
                  <c:v>1668</c:v>
                </c:pt>
                <c:pt idx="82">
                  <c:v>1672</c:v>
                </c:pt>
                <c:pt idx="83">
                  <c:v>1689</c:v>
                </c:pt>
                <c:pt idx="84">
                  <c:v>1888</c:v>
                </c:pt>
                <c:pt idx="85">
                  <c:v>1890</c:v>
                </c:pt>
                <c:pt idx="86">
                  <c:v>1913</c:v>
                </c:pt>
                <c:pt idx="87">
                  <c:v>1937</c:v>
                </c:pt>
                <c:pt idx="88">
                  <c:v>1937</c:v>
                </c:pt>
                <c:pt idx="89">
                  <c:v>1958.5</c:v>
                </c:pt>
                <c:pt idx="90">
                  <c:v>1962</c:v>
                </c:pt>
                <c:pt idx="91">
                  <c:v>1968</c:v>
                </c:pt>
                <c:pt idx="92">
                  <c:v>1972</c:v>
                </c:pt>
                <c:pt idx="93">
                  <c:v>2149</c:v>
                </c:pt>
                <c:pt idx="94">
                  <c:v>2188</c:v>
                </c:pt>
                <c:pt idx="95">
                  <c:v>2194</c:v>
                </c:pt>
                <c:pt idx="96">
                  <c:v>2201</c:v>
                </c:pt>
                <c:pt idx="97">
                  <c:v>2396</c:v>
                </c:pt>
                <c:pt idx="98">
                  <c:v>2431</c:v>
                </c:pt>
                <c:pt idx="99">
                  <c:v>2435</c:v>
                </c:pt>
                <c:pt idx="100">
                  <c:v>2445</c:v>
                </c:pt>
                <c:pt idx="101">
                  <c:v>2447</c:v>
                </c:pt>
                <c:pt idx="102">
                  <c:v>2478</c:v>
                </c:pt>
                <c:pt idx="103">
                  <c:v>2484</c:v>
                </c:pt>
                <c:pt idx="104">
                  <c:v>2486</c:v>
                </c:pt>
                <c:pt idx="105">
                  <c:v>2488</c:v>
                </c:pt>
                <c:pt idx="106">
                  <c:v>2665</c:v>
                </c:pt>
                <c:pt idx="107">
                  <c:v>2692</c:v>
                </c:pt>
                <c:pt idx="108">
                  <c:v>2692</c:v>
                </c:pt>
                <c:pt idx="109">
                  <c:v>2743</c:v>
                </c:pt>
                <c:pt idx="110">
                  <c:v>2743</c:v>
                </c:pt>
                <c:pt idx="111">
                  <c:v>2867</c:v>
                </c:pt>
                <c:pt idx="112">
                  <c:v>2873</c:v>
                </c:pt>
                <c:pt idx="113">
                  <c:v>2904</c:v>
                </c:pt>
                <c:pt idx="114">
                  <c:v>2926</c:v>
                </c:pt>
                <c:pt idx="115">
                  <c:v>2949</c:v>
                </c:pt>
                <c:pt idx="116">
                  <c:v>2963</c:v>
                </c:pt>
                <c:pt idx="117">
                  <c:v>3126</c:v>
                </c:pt>
                <c:pt idx="118">
                  <c:v>3128</c:v>
                </c:pt>
                <c:pt idx="119">
                  <c:v>3169</c:v>
                </c:pt>
                <c:pt idx="120">
                  <c:v>3340</c:v>
                </c:pt>
                <c:pt idx="121">
                  <c:v>3383</c:v>
                </c:pt>
                <c:pt idx="122">
                  <c:v>3383</c:v>
                </c:pt>
                <c:pt idx="123">
                  <c:v>3383</c:v>
                </c:pt>
                <c:pt idx="124">
                  <c:v>3424</c:v>
                </c:pt>
                <c:pt idx="125">
                  <c:v>3445</c:v>
                </c:pt>
                <c:pt idx="126">
                  <c:v>3603</c:v>
                </c:pt>
                <c:pt idx="127">
                  <c:v>3632</c:v>
                </c:pt>
                <c:pt idx="128">
                  <c:v>3642</c:v>
                </c:pt>
                <c:pt idx="129">
                  <c:v>3657</c:v>
                </c:pt>
                <c:pt idx="130">
                  <c:v>3659</c:v>
                </c:pt>
                <c:pt idx="131">
                  <c:v>3679</c:v>
                </c:pt>
                <c:pt idx="132">
                  <c:v>3679</c:v>
                </c:pt>
                <c:pt idx="133">
                  <c:v>3708</c:v>
                </c:pt>
                <c:pt idx="134">
                  <c:v>3860</c:v>
                </c:pt>
                <c:pt idx="135">
                  <c:v>3860</c:v>
                </c:pt>
                <c:pt idx="136">
                  <c:v>3877</c:v>
                </c:pt>
                <c:pt idx="137">
                  <c:v>3889</c:v>
                </c:pt>
                <c:pt idx="138">
                  <c:v>3903</c:v>
                </c:pt>
                <c:pt idx="139">
                  <c:v>3910</c:v>
                </c:pt>
                <c:pt idx="140">
                  <c:v>3922</c:v>
                </c:pt>
                <c:pt idx="141">
                  <c:v>3963</c:v>
                </c:pt>
                <c:pt idx="142">
                  <c:v>4117</c:v>
                </c:pt>
                <c:pt idx="143">
                  <c:v>4117</c:v>
                </c:pt>
                <c:pt idx="144">
                  <c:v>4132</c:v>
                </c:pt>
                <c:pt idx="145">
                  <c:v>4134</c:v>
                </c:pt>
                <c:pt idx="146">
                  <c:v>4154</c:v>
                </c:pt>
                <c:pt idx="147">
                  <c:v>4156</c:v>
                </c:pt>
                <c:pt idx="148">
                  <c:v>4201</c:v>
                </c:pt>
                <c:pt idx="149">
                  <c:v>4372</c:v>
                </c:pt>
                <c:pt idx="150">
                  <c:v>4430</c:v>
                </c:pt>
                <c:pt idx="151">
                  <c:v>4432</c:v>
                </c:pt>
                <c:pt idx="152">
                  <c:v>4471</c:v>
                </c:pt>
                <c:pt idx="153">
                  <c:v>4582</c:v>
                </c:pt>
                <c:pt idx="154">
                  <c:v>4631</c:v>
                </c:pt>
                <c:pt idx="155">
                  <c:v>4851</c:v>
                </c:pt>
                <c:pt idx="156">
                  <c:v>4925</c:v>
                </c:pt>
                <c:pt idx="157">
                  <c:v>4931</c:v>
                </c:pt>
                <c:pt idx="158">
                  <c:v>5090</c:v>
                </c:pt>
                <c:pt idx="159">
                  <c:v>5104</c:v>
                </c:pt>
                <c:pt idx="160">
                  <c:v>5109</c:v>
                </c:pt>
                <c:pt idx="161">
                  <c:v>5115</c:v>
                </c:pt>
                <c:pt idx="162">
                  <c:v>5174</c:v>
                </c:pt>
                <c:pt idx="163">
                  <c:v>5396</c:v>
                </c:pt>
                <c:pt idx="164">
                  <c:v>5567</c:v>
                </c:pt>
                <c:pt idx="165">
                  <c:v>5573</c:v>
                </c:pt>
                <c:pt idx="166">
                  <c:v>5586</c:v>
                </c:pt>
                <c:pt idx="167">
                  <c:v>5588</c:v>
                </c:pt>
                <c:pt idx="168">
                  <c:v>5590</c:v>
                </c:pt>
                <c:pt idx="169">
                  <c:v>5622</c:v>
                </c:pt>
                <c:pt idx="170">
                  <c:v>5789</c:v>
                </c:pt>
                <c:pt idx="171">
                  <c:v>5828</c:v>
                </c:pt>
                <c:pt idx="172">
                  <c:v>5873</c:v>
                </c:pt>
                <c:pt idx="173">
                  <c:v>6089</c:v>
                </c:pt>
                <c:pt idx="174">
                  <c:v>6124</c:v>
                </c:pt>
                <c:pt idx="175">
                  <c:v>6126</c:v>
                </c:pt>
                <c:pt idx="176">
                  <c:v>6126</c:v>
                </c:pt>
                <c:pt idx="177">
                  <c:v>6126</c:v>
                </c:pt>
                <c:pt idx="178">
                  <c:v>6328</c:v>
                </c:pt>
                <c:pt idx="179">
                  <c:v>6593</c:v>
                </c:pt>
                <c:pt idx="180">
                  <c:v>6603</c:v>
                </c:pt>
                <c:pt idx="181">
                  <c:v>6605</c:v>
                </c:pt>
                <c:pt idx="182">
                  <c:v>6809</c:v>
                </c:pt>
                <c:pt idx="183">
                  <c:v>6897</c:v>
                </c:pt>
                <c:pt idx="184">
                  <c:v>6897</c:v>
                </c:pt>
                <c:pt idx="185">
                  <c:v>6897</c:v>
                </c:pt>
                <c:pt idx="186">
                  <c:v>7333</c:v>
                </c:pt>
                <c:pt idx="187">
                  <c:v>7337</c:v>
                </c:pt>
                <c:pt idx="188">
                  <c:v>7539</c:v>
                </c:pt>
                <c:pt idx="189">
                  <c:v>7586</c:v>
                </c:pt>
                <c:pt idx="190">
                  <c:v>7586</c:v>
                </c:pt>
                <c:pt idx="191">
                  <c:v>7806</c:v>
                </c:pt>
                <c:pt idx="192">
                  <c:v>7808</c:v>
                </c:pt>
                <c:pt idx="193">
                  <c:v>7899</c:v>
                </c:pt>
                <c:pt idx="194">
                  <c:v>8571</c:v>
                </c:pt>
                <c:pt idx="195">
                  <c:v>8578</c:v>
                </c:pt>
                <c:pt idx="196">
                  <c:v>8814</c:v>
                </c:pt>
                <c:pt idx="197">
                  <c:v>8857</c:v>
                </c:pt>
                <c:pt idx="198">
                  <c:v>9020</c:v>
                </c:pt>
                <c:pt idx="199">
                  <c:v>9238</c:v>
                </c:pt>
                <c:pt idx="200">
                  <c:v>9275</c:v>
                </c:pt>
                <c:pt idx="201">
                  <c:v>9289</c:v>
                </c:pt>
                <c:pt idx="202">
                  <c:v>9513</c:v>
                </c:pt>
                <c:pt idx="203">
                  <c:v>9554</c:v>
                </c:pt>
                <c:pt idx="204">
                  <c:v>9554</c:v>
                </c:pt>
                <c:pt idx="205">
                  <c:v>9785</c:v>
                </c:pt>
                <c:pt idx="206">
                  <c:v>9999</c:v>
                </c:pt>
                <c:pt idx="207">
                  <c:v>10037</c:v>
                </c:pt>
                <c:pt idx="208">
                  <c:v>10048</c:v>
                </c:pt>
                <c:pt idx="209">
                  <c:v>10056</c:v>
                </c:pt>
                <c:pt idx="210">
                  <c:v>10502</c:v>
                </c:pt>
                <c:pt idx="211">
                  <c:v>10504</c:v>
                </c:pt>
                <c:pt idx="212">
                  <c:v>10533</c:v>
                </c:pt>
                <c:pt idx="213">
                  <c:v>10547</c:v>
                </c:pt>
                <c:pt idx="214">
                  <c:v>10551</c:v>
                </c:pt>
                <c:pt idx="215">
                  <c:v>10603.5</c:v>
                </c:pt>
              </c:numCache>
            </c:numRef>
          </c:xVal>
          <c:yVal>
            <c:numRef>
              <c:f>'A (2)'!$O$21:$O$826</c:f>
              <c:numCache>
                <c:formatCode>General</c:formatCode>
                <c:ptCount val="806"/>
                <c:pt idx="32">
                  <c:v>-6.3025875858726987E-2</c:v>
                </c:pt>
                <c:pt idx="33">
                  <c:v>-6.2990587372416182E-2</c:v>
                </c:pt>
                <c:pt idx="34">
                  <c:v>-6.2920010399794557E-2</c:v>
                </c:pt>
                <c:pt idx="35">
                  <c:v>-6.0943855166389206E-2</c:v>
                </c:pt>
                <c:pt idx="36">
                  <c:v>-5.476837006199748E-2</c:v>
                </c:pt>
                <c:pt idx="37">
                  <c:v>-5.4247864888913033E-2</c:v>
                </c:pt>
                <c:pt idx="38">
                  <c:v>-4.1623408911220808E-2</c:v>
                </c:pt>
                <c:pt idx="39">
                  <c:v>-2.4261473646302347E-2</c:v>
                </c:pt>
                <c:pt idx="40">
                  <c:v>-2.4173252430525323E-2</c:v>
                </c:pt>
                <c:pt idx="41">
                  <c:v>-2.1905967185055789E-2</c:v>
                </c:pt>
                <c:pt idx="42">
                  <c:v>-2.187067869874498E-2</c:v>
                </c:pt>
                <c:pt idx="43">
                  <c:v>-2.1544260200369987E-2</c:v>
                </c:pt>
                <c:pt idx="44">
                  <c:v>-2.1526615957214581E-2</c:v>
                </c:pt>
                <c:pt idx="45">
                  <c:v>-2.008861014004908E-2</c:v>
                </c:pt>
                <c:pt idx="46">
                  <c:v>-2.0053321653738271E-2</c:v>
                </c:pt>
                <c:pt idx="47">
                  <c:v>-2.0053321653738271E-2</c:v>
                </c:pt>
                <c:pt idx="48">
                  <c:v>-2.0035677410582865E-2</c:v>
                </c:pt>
                <c:pt idx="49">
                  <c:v>-1.9638681939586254E-2</c:v>
                </c:pt>
                <c:pt idx="50">
                  <c:v>-1.9621037696430848E-2</c:v>
                </c:pt>
                <c:pt idx="51">
                  <c:v>-1.9585749210120039E-2</c:v>
                </c:pt>
                <c:pt idx="52">
                  <c:v>-1.9568104966964636E-2</c:v>
                </c:pt>
                <c:pt idx="53">
                  <c:v>-1.8932912213370057E-2</c:v>
                </c:pt>
                <c:pt idx="54">
                  <c:v>-1.708026668205254E-2</c:v>
                </c:pt>
                <c:pt idx="55">
                  <c:v>-1.708026668205254E-2</c:v>
                </c:pt>
                <c:pt idx="56">
                  <c:v>-1.7009689709430918E-2</c:v>
                </c:pt>
                <c:pt idx="57">
                  <c:v>-1.7009689709430918E-2</c:v>
                </c:pt>
                <c:pt idx="58">
                  <c:v>-1.7009689709430918E-2</c:v>
                </c:pt>
                <c:pt idx="59">
                  <c:v>-1.6992045466275515E-2</c:v>
                </c:pt>
                <c:pt idx="60">
                  <c:v>-1.6992045466275515E-2</c:v>
                </c:pt>
                <c:pt idx="61">
                  <c:v>-1.5862813904329597E-2</c:v>
                </c:pt>
                <c:pt idx="62">
                  <c:v>-1.5518751162799202E-2</c:v>
                </c:pt>
                <c:pt idx="63">
                  <c:v>-1.5501106919643796E-2</c:v>
                </c:pt>
                <c:pt idx="64">
                  <c:v>-1.5086467205491781E-2</c:v>
                </c:pt>
                <c:pt idx="65">
                  <c:v>-1.4848269922893814E-2</c:v>
                </c:pt>
                <c:pt idx="66">
                  <c:v>-1.4742404463961384E-2</c:v>
                </c:pt>
                <c:pt idx="67">
                  <c:v>-1.322499955259656E-2</c:v>
                </c:pt>
                <c:pt idx="68">
                  <c:v>-1.1345887656545935E-2</c:v>
                </c:pt>
                <c:pt idx="69">
                  <c:v>-1.132824341339053E-2</c:v>
                </c:pt>
                <c:pt idx="70">
                  <c:v>-1.0745983389262167E-2</c:v>
                </c:pt>
                <c:pt idx="71">
                  <c:v>-1.0675406416640547E-2</c:v>
                </c:pt>
                <c:pt idx="72">
                  <c:v>-9.9167039609581349E-3</c:v>
                </c:pt>
                <c:pt idx="73">
                  <c:v>-9.4403093957622017E-3</c:v>
                </c:pt>
                <c:pt idx="74">
                  <c:v>-9.1668236268534244E-3</c:v>
                </c:pt>
                <c:pt idx="75">
                  <c:v>-9.0962466542318047E-3</c:v>
                </c:pt>
                <c:pt idx="76">
                  <c:v>-8.3728326848602035E-3</c:v>
                </c:pt>
                <c:pt idx="77">
                  <c:v>-8.3198999553939883E-3</c:v>
                </c:pt>
                <c:pt idx="78">
                  <c:v>-7.2083126366034762E-3</c:v>
                </c:pt>
                <c:pt idx="79">
                  <c:v>-6.8995383813838899E-3</c:v>
                </c:pt>
                <c:pt idx="80">
                  <c:v>-6.8995383813838899E-3</c:v>
                </c:pt>
                <c:pt idx="81">
                  <c:v>-6.8289614087622703E-3</c:v>
                </c:pt>
                <c:pt idx="82">
                  <c:v>-6.7936729224514613E-3</c:v>
                </c:pt>
                <c:pt idx="83">
                  <c:v>-6.6436968556305188E-3</c:v>
                </c:pt>
                <c:pt idx="84">
                  <c:v>-4.8880946616677266E-3</c:v>
                </c:pt>
                <c:pt idx="85">
                  <c:v>-4.8704504185123239E-3</c:v>
                </c:pt>
                <c:pt idx="86">
                  <c:v>-4.667541622225168E-3</c:v>
                </c:pt>
                <c:pt idx="87">
                  <c:v>-4.4558107043603072E-3</c:v>
                </c:pt>
                <c:pt idx="88">
                  <c:v>-4.4558107043603072E-3</c:v>
                </c:pt>
                <c:pt idx="89">
                  <c:v>-4.2661350904397051E-3</c:v>
                </c:pt>
                <c:pt idx="90">
                  <c:v>-4.2352576649177451E-3</c:v>
                </c:pt>
                <c:pt idx="91">
                  <c:v>-4.1823249354515299E-3</c:v>
                </c:pt>
                <c:pt idx="92">
                  <c:v>-4.1470364491407209E-3</c:v>
                </c:pt>
                <c:pt idx="93">
                  <c:v>-2.5855209298873832E-3</c:v>
                </c:pt>
                <c:pt idx="94">
                  <c:v>-2.241458188356988E-3</c:v>
                </c:pt>
                <c:pt idx="95">
                  <c:v>-2.1885254588907728E-3</c:v>
                </c:pt>
                <c:pt idx="96">
                  <c:v>-2.1267706078468562E-3</c:v>
                </c:pt>
                <c:pt idx="97">
                  <c:v>-4.0645690019487299E-4</c:v>
                </c:pt>
                <c:pt idx="98">
                  <c:v>-9.7682644975286698E-5</c:v>
                </c:pt>
                <c:pt idx="99">
                  <c:v>-6.2394158664477728E-5</c:v>
                </c:pt>
                <c:pt idx="100">
                  <c:v>2.5827057112546431E-5</c:v>
                </c:pt>
                <c:pt idx="101">
                  <c:v>4.3471300267952651E-5</c:v>
                </c:pt>
                <c:pt idx="102">
                  <c:v>3.169570691767265E-4</c:v>
                </c:pt>
                <c:pt idx="103">
                  <c:v>3.6988979864294169E-4</c:v>
                </c:pt>
                <c:pt idx="104">
                  <c:v>3.8753404179834791E-4</c:v>
                </c:pt>
                <c:pt idx="105">
                  <c:v>4.0517828495375413E-4</c:v>
                </c:pt>
                <c:pt idx="106">
                  <c:v>1.9666938042070883E-3</c:v>
                </c:pt>
                <c:pt idx="107">
                  <c:v>2.2048910868050567E-3</c:v>
                </c:pt>
                <c:pt idx="108">
                  <c:v>2.2048910868050567E-3</c:v>
                </c:pt>
                <c:pt idx="109">
                  <c:v>2.6548192872678823E-3</c:v>
                </c:pt>
                <c:pt idx="110">
                  <c:v>2.6548192872678823E-3</c:v>
                </c:pt>
                <c:pt idx="111">
                  <c:v>3.7487623629029881E-3</c:v>
                </c:pt>
                <c:pt idx="112">
                  <c:v>3.8016950923692033E-3</c:v>
                </c:pt>
                <c:pt idx="113">
                  <c:v>4.0751808612779807E-3</c:v>
                </c:pt>
                <c:pt idx="114">
                  <c:v>4.2692675359874352E-3</c:v>
                </c:pt>
                <c:pt idx="115">
                  <c:v>4.4721763322745911E-3</c:v>
                </c:pt>
                <c:pt idx="116">
                  <c:v>4.5956860343624242E-3</c:v>
                </c:pt>
                <c:pt idx="117">
                  <c:v>6.0336918515279288E-3</c:v>
                </c:pt>
                <c:pt idx="118">
                  <c:v>6.0513360946833315E-3</c:v>
                </c:pt>
                <c:pt idx="119">
                  <c:v>6.413043079369133E-3</c:v>
                </c:pt>
                <c:pt idx="120">
                  <c:v>7.9216258691562555E-3</c:v>
                </c:pt>
                <c:pt idx="121">
                  <c:v>8.3009770969974597E-3</c:v>
                </c:pt>
                <c:pt idx="122">
                  <c:v>8.3009770969974597E-3</c:v>
                </c:pt>
                <c:pt idx="123">
                  <c:v>8.3009770969974597E-3</c:v>
                </c:pt>
                <c:pt idx="124">
                  <c:v>8.6626840816832612E-3</c:v>
                </c:pt>
                <c:pt idx="125">
                  <c:v>8.8479486348150144E-3</c:v>
                </c:pt>
                <c:pt idx="126">
                  <c:v>1.0241843844092005E-2</c:v>
                </c:pt>
                <c:pt idx="127">
                  <c:v>1.0497685369845376E-2</c:v>
                </c:pt>
                <c:pt idx="128">
                  <c:v>1.0585906585622404E-2</c:v>
                </c:pt>
                <c:pt idx="129">
                  <c:v>1.0718238409287935E-2</c:v>
                </c:pt>
                <c:pt idx="130">
                  <c:v>1.0735882652443345E-2</c:v>
                </c:pt>
                <c:pt idx="131">
                  <c:v>1.0912325083997393E-2</c:v>
                </c:pt>
                <c:pt idx="132">
                  <c:v>1.0912325083997393E-2</c:v>
                </c:pt>
                <c:pt idx="133">
                  <c:v>1.1168166609750764E-2</c:v>
                </c:pt>
                <c:pt idx="134">
                  <c:v>1.250912908956154E-2</c:v>
                </c:pt>
                <c:pt idx="135">
                  <c:v>1.250912908956154E-2</c:v>
                </c:pt>
                <c:pt idx="136">
                  <c:v>1.265910515638248E-2</c:v>
                </c:pt>
                <c:pt idx="137">
                  <c:v>1.2764970615314911E-2</c:v>
                </c:pt>
                <c:pt idx="138">
                  <c:v>1.2888480317402744E-2</c:v>
                </c:pt>
                <c:pt idx="139">
                  <c:v>1.2950235168446664E-2</c:v>
                </c:pt>
                <c:pt idx="140">
                  <c:v>1.3056100627379094E-2</c:v>
                </c:pt>
                <c:pt idx="141">
                  <c:v>1.3417807612064896E-2</c:v>
                </c:pt>
                <c:pt idx="142">
                  <c:v>1.4776414335031074E-2</c:v>
                </c:pt>
                <c:pt idx="143">
                  <c:v>1.4776414335031074E-2</c:v>
                </c:pt>
                <c:pt idx="144">
                  <c:v>1.4908746158696612E-2</c:v>
                </c:pt>
                <c:pt idx="145">
                  <c:v>1.4926390401852015E-2</c:v>
                </c:pt>
                <c:pt idx="146">
                  <c:v>1.5102832833406063E-2</c:v>
                </c:pt>
                <c:pt idx="147">
                  <c:v>1.5120477076561466E-2</c:v>
                </c:pt>
                <c:pt idx="148">
                  <c:v>1.551747254755808E-2</c:v>
                </c:pt>
                <c:pt idx="149">
                  <c:v>1.7026055337345199E-2</c:v>
                </c:pt>
                <c:pt idx="150">
                  <c:v>1.7537738388851948E-2</c:v>
                </c:pt>
                <c:pt idx="151">
                  <c:v>1.7555382632007351E-2</c:v>
                </c:pt>
                <c:pt idx="152">
                  <c:v>1.7899445373537749E-2</c:v>
                </c:pt>
                <c:pt idx="153">
                  <c:v>1.8878700868662723E-2</c:v>
                </c:pt>
                <c:pt idx="154">
                  <c:v>1.9310984825970143E-2</c:v>
                </c:pt>
                <c:pt idx="155">
                  <c:v>2.1251851573064681E-2</c:v>
                </c:pt>
                <c:pt idx="156">
                  <c:v>2.1904688569814666E-2</c:v>
                </c:pt>
                <c:pt idx="157">
                  <c:v>2.1957621299280881E-2</c:v>
                </c:pt>
                <c:pt idx="158">
                  <c:v>2.3360338630135577E-2</c:v>
                </c:pt>
                <c:pt idx="159">
                  <c:v>2.348384833222341E-2</c:v>
                </c:pt>
                <c:pt idx="160">
                  <c:v>2.352795894011192E-2</c:v>
                </c:pt>
                <c:pt idx="161">
                  <c:v>2.3580891669578136E-2</c:v>
                </c:pt>
                <c:pt idx="162">
                  <c:v>2.4101396842662583E-2</c:v>
                </c:pt>
                <c:pt idx="163">
                  <c:v>2.6059907832912531E-2</c:v>
                </c:pt>
                <c:pt idx="164">
                  <c:v>2.756849062269965E-2</c:v>
                </c:pt>
                <c:pt idx="165">
                  <c:v>2.7621423352165865E-2</c:v>
                </c:pt>
                <c:pt idx="166">
                  <c:v>2.7736110932676E-2</c:v>
                </c:pt>
                <c:pt idx="167">
                  <c:v>2.7753755175831403E-2</c:v>
                </c:pt>
                <c:pt idx="168">
                  <c:v>2.7771399418986806E-2</c:v>
                </c:pt>
                <c:pt idx="169">
                  <c:v>2.8053707309473284E-2</c:v>
                </c:pt>
                <c:pt idx="170">
                  <c:v>2.9527001612949598E-2</c:v>
                </c:pt>
                <c:pt idx="171">
                  <c:v>2.9871064354479997E-2</c:v>
                </c:pt>
                <c:pt idx="172">
                  <c:v>3.0268059825476604E-2</c:v>
                </c:pt>
                <c:pt idx="173">
                  <c:v>3.2173638086260337E-2</c:v>
                </c:pt>
                <c:pt idx="174">
                  <c:v>3.2482412341479923E-2</c:v>
                </c:pt>
                <c:pt idx="175">
                  <c:v>3.2500056584635333E-2</c:v>
                </c:pt>
                <c:pt idx="176">
                  <c:v>3.2500056584635333E-2</c:v>
                </c:pt>
                <c:pt idx="177">
                  <c:v>3.2500056584635333E-2</c:v>
                </c:pt>
                <c:pt idx="178">
                  <c:v>3.4282125143331225E-2</c:v>
                </c:pt>
                <c:pt idx="179">
                  <c:v>3.6619987361422385E-2</c:v>
                </c:pt>
                <c:pt idx="180">
                  <c:v>3.6708208577199405E-2</c:v>
                </c:pt>
                <c:pt idx="181">
                  <c:v>3.6725852820354815E-2</c:v>
                </c:pt>
                <c:pt idx="182">
                  <c:v>3.8525565622206118E-2</c:v>
                </c:pt>
                <c:pt idx="183">
                  <c:v>3.9301912321043936E-2</c:v>
                </c:pt>
                <c:pt idx="184">
                  <c:v>3.9301912321043936E-2</c:v>
                </c:pt>
                <c:pt idx="185">
                  <c:v>3.9301912321043936E-2</c:v>
                </c:pt>
                <c:pt idx="186">
                  <c:v>4.3148357328922214E-2</c:v>
                </c:pt>
                <c:pt idx="187">
                  <c:v>4.318364581523302E-2</c:v>
                </c:pt>
                <c:pt idx="188">
                  <c:v>4.4965714373928913E-2</c:v>
                </c:pt>
                <c:pt idx="189">
                  <c:v>4.5380354088080936E-2</c:v>
                </c:pt>
                <c:pt idx="190">
                  <c:v>4.5380354088080936E-2</c:v>
                </c:pt>
                <c:pt idx="191">
                  <c:v>4.7321220835175475E-2</c:v>
                </c:pt>
                <c:pt idx="192">
                  <c:v>4.7338865078330884E-2</c:v>
                </c:pt>
                <c:pt idx="193">
                  <c:v>4.814167814190181E-2</c:v>
                </c:pt>
                <c:pt idx="194">
                  <c:v>5.407014384211787E-2</c:v>
                </c:pt>
                <c:pt idx="195">
                  <c:v>5.4131898693161783E-2</c:v>
                </c:pt>
                <c:pt idx="196">
                  <c:v>5.6213919385499557E-2</c:v>
                </c:pt>
                <c:pt idx="197">
                  <c:v>5.6593270613340775E-2</c:v>
                </c:pt>
                <c:pt idx="198">
                  <c:v>5.8031276430506269E-2</c:v>
                </c:pt>
                <c:pt idx="199">
                  <c:v>5.9954498934445412E-2</c:v>
                </c:pt>
                <c:pt idx="200">
                  <c:v>6.0280917432820401E-2</c:v>
                </c:pt>
                <c:pt idx="201">
                  <c:v>6.0404427134908241E-2</c:v>
                </c:pt>
                <c:pt idx="202">
                  <c:v>6.2380582368313585E-2</c:v>
                </c:pt>
                <c:pt idx="203">
                  <c:v>6.2742289352999386E-2</c:v>
                </c:pt>
                <c:pt idx="204">
                  <c:v>6.2742289352999386E-2</c:v>
                </c:pt>
                <c:pt idx="205">
                  <c:v>6.4780199437448671E-2</c:v>
                </c:pt>
                <c:pt idx="206">
                  <c:v>6.6668133455076994E-2</c:v>
                </c:pt>
                <c:pt idx="207">
                  <c:v>6.7003374075029681E-2</c:v>
                </c:pt>
                <c:pt idx="208">
                  <c:v>6.71004174123844E-2</c:v>
                </c:pt>
                <c:pt idx="209">
                  <c:v>6.7170994385006039E-2</c:v>
                </c:pt>
                <c:pt idx="210">
                  <c:v>7.1105660608661331E-2</c:v>
                </c:pt>
                <c:pt idx="211">
                  <c:v>7.1123304851816727E-2</c:v>
                </c:pt>
                <c:pt idx="212">
                  <c:v>7.1379146377570118E-2</c:v>
                </c:pt>
                <c:pt idx="213">
                  <c:v>7.1502656079657945E-2</c:v>
                </c:pt>
                <c:pt idx="214">
                  <c:v>7.1537944565968736E-2</c:v>
                </c:pt>
                <c:pt idx="215">
                  <c:v>7.2001105948798133E-2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6C-447D-9766-C8D33A984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45904"/>
        <c:axId val="1"/>
      </c:scatterChart>
      <c:valAx>
        <c:axId val="641345904"/>
        <c:scaling>
          <c:orientation val="minMax"/>
          <c:max val="12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165550735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4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85051868516434"/>
          <c:y val="0.9204921861831491"/>
          <c:w val="0.97279072258824772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352425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C854485-8637-267E-95ED-EECCDDC0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38100</xdr:rowOff>
    </xdr:from>
    <xdr:to>
      <xdr:col>26</xdr:col>
      <xdr:colOff>323850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E03C3BB-40B9-3737-566F-C9273977B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104775</xdr:colOff>
      <xdr:row>18</xdr:row>
      <xdr:rowOff>19050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AB61125A-4A74-E40A-B6C2-00796C2C5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57150</xdr:rowOff>
    </xdr:from>
    <xdr:to>
      <xdr:col>25</xdr:col>
      <xdr:colOff>266700</xdr:colOff>
      <xdr:row>18</xdr:row>
      <xdr:rowOff>85725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23EB760E-5496-152A-0816-BB46C138A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21"/>
  <sheetViews>
    <sheetView tabSelected="1" workbookViewId="0">
      <pane xSplit="13" ySplit="22" topLeftCell="N246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20.7109375" customWidth="1"/>
    <col min="2" max="2" width="5.140625" style="4" customWidth="1"/>
    <col min="3" max="3" width="13.85546875" customWidth="1"/>
    <col min="4" max="4" width="9.42578125" customWidth="1"/>
    <col min="5" max="5" width="11.855468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146</v>
      </c>
    </row>
    <row r="2" spans="1:6" ht="12.95" customHeight="1" x14ac:dyDescent="0.2">
      <c r="A2" t="s">
        <v>37</v>
      </c>
      <c r="B2" s="12" t="s">
        <v>145</v>
      </c>
    </row>
    <row r="3" spans="1:6" ht="12.95" customHeight="1" thickBot="1" x14ac:dyDescent="0.25">
      <c r="C3" s="39"/>
    </row>
    <row r="4" spans="1:6" ht="12.95" customHeight="1" thickTop="1" thickBot="1" x14ac:dyDescent="0.25">
      <c r="A4" s="6" t="s">
        <v>13</v>
      </c>
      <c r="C4" s="2">
        <v>41650.339999999997</v>
      </c>
      <c r="D4" s="3">
        <v>1.4862960000000001</v>
      </c>
    </row>
    <row r="5" spans="1:6" ht="12.95" customHeight="1" thickTop="1" x14ac:dyDescent="0.2">
      <c r="A5" s="13" t="s">
        <v>147</v>
      </c>
      <c r="B5" s="14"/>
      <c r="C5" s="15">
        <v>-9.5</v>
      </c>
      <c r="D5" s="14" t="s">
        <v>148</v>
      </c>
    </row>
    <row r="6" spans="1:6" ht="12.95" customHeight="1" x14ac:dyDescent="0.2">
      <c r="A6" s="6" t="s">
        <v>14</v>
      </c>
    </row>
    <row r="7" spans="1:6" ht="12.95" customHeight="1" x14ac:dyDescent="0.2">
      <c r="A7" t="s">
        <v>15</v>
      </c>
      <c r="C7">
        <v>52925.425999999999</v>
      </c>
      <c r="D7" s="127" t="s">
        <v>262</v>
      </c>
    </row>
    <row r="8" spans="1:6" ht="12.95" customHeight="1" x14ac:dyDescent="0.2">
      <c r="A8" t="s">
        <v>16</v>
      </c>
      <c r="C8">
        <v>1.4863047</v>
      </c>
      <c r="D8" s="127" t="s">
        <v>262</v>
      </c>
    </row>
    <row r="9" spans="1:6" ht="12.95" customHeight="1" x14ac:dyDescent="0.2">
      <c r="A9" s="27" t="s">
        <v>153</v>
      </c>
      <c r="B9" s="28">
        <v>228</v>
      </c>
      <c r="C9" s="17" t="str">
        <f>"F"&amp;B9</f>
        <v>F228</v>
      </c>
      <c r="D9" s="9" t="str">
        <f>"G"&amp;B9</f>
        <v>G228</v>
      </c>
    </row>
    <row r="10" spans="1:6" ht="12.95" customHeight="1" thickBot="1" x14ac:dyDescent="0.25">
      <c r="A10" s="14"/>
      <c r="B10" s="14"/>
      <c r="C10" s="5" t="s">
        <v>33</v>
      </c>
      <c r="D10" s="5" t="s">
        <v>34</v>
      </c>
      <c r="E10" s="14"/>
    </row>
    <row r="11" spans="1:6" ht="12.95" customHeight="1" x14ac:dyDescent="0.2">
      <c r="A11" s="14" t="s">
        <v>29</v>
      </c>
      <c r="B11" s="14"/>
      <c r="C11" s="16">
        <f ca="1">INTERCEPT(INDIRECT($D$9):G992,INDIRECT($C$9):F992)</f>
        <v>-4.3750890408909324E-2</v>
      </c>
      <c r="D11" s="4"/>
      <c r="E11" s="14"/>
    </row>
    <row r="12" spans="1:6" ht="12.95" customHeight="1" x14ac:dyDescent="0.2">
      <c r="A12" s="14" t="s">
        <v>30</v>
      </c>
      <c r="B12" s="14"/>
      <c r="C12" s="16">
        <f ca="1">SLOPE(INDIRECT($D$9):G992,INDIRECT($C$9):F992)</f>
        <v>1.8303182363811776E-5</v>
      </c>
      <c r="D12" s="4"/>
      <c r="E12" s="121" t="s">
        <v>259</v>
      </c>
      <c r="F12" s="124" t="s">
        <v>263</v>
      </c>
    </row>
    <row r="13" spans="1:6" ht="12.95" customHeight="1" x14ac:dyDescent="0.2">
      <c r="A13" s="14" t="s">
        <v>32</v>
      </c>
      <c r="B13" s="14"/>
      <c r="C13" s="4" t="s">
        <v>27</v>
      </c>
      <c r="E13" s="119" t="s">
        <v>235</v>
      </c>
      <c r="F13" s="123">
        <v>1</v>
      </c>
    </row>
    <row r="14" spans="1:6" ht="12.95" customHeight="1" x14ac:dyDescent="0.2">
      <c r="A14" s="14"/>
      <c r="B14" s="14"/>
      <c r="C14" s="14"/>
      <c r="E14" s="119" t="s">
        <v>149</v>
      </c>
      <c r="F14" s="122">
        <f ca="1">NOW()+15018.5+$C$5/24</f>
        <v>60569.778237847218</v>
      </c>
    </row>
    <row r="15" spans="1:6" ht="12.95" customHeight="1" x14ac:dyDescent="0.2">
      <c r="A15" s="18" t="s">
        <v>31</v>
      </c>
      <c r="B15" s="14"/>
      <c r="C15" s="19">
        <f ca="1">(C7+C11)+(C8+C12)*INT(MAX(F21:F3533))</f>
        <v>60291.599052881385</v>
      </c>
      <c r="E15" s="119" t="s">
        <v>236</v>
      </c>
      <c r="F15" s="122">
        <f ca="1">ROUND(2*($F$14-$C$7)/$C$8,0)/2+$F$13</f>
        <v>5144</v>
      </c>
    </row>
    <row r="16" spans="1:6" ht="12.95" customHeight="1" x14ac:dyDescent="0.2">
      <c r="A16" s="22" t="s">
        <v>17</v>
      </c>
      <c r="B16" s="14"/>
      <c r="C16" s="23">
        <f ca="1">+C8+C12</f>
        <v>1.4863230031823638</v>
      </c>
      <c r="E16" s="119" t="s">
        <v>150</v>
      </c>
      <c r="F16" s="122">
        <f ca="1">ROUND(2*($F$14-$C$15)/$C$16,0)/2+$F$13</f>
        <v>188</v>
      </c>
    </row>
    <row r="17" spans="1:34" ht="12.95" customHeight="1" thickBot="1" x14ac:dyDescent="0.25">
      <c r="A17" s="20" t="s">
        <v>151</v>
      </c>
      <c r="B17" s="14"/>
      <c r="C17" s="14">
        <f>COUNT(C21:C2191)</f>
        <v>245</v>
      </c>
      <c r="E17" s="119" t="s">
        <v>260</v>
      </c>
      <c r="F17" s="125">
        <f ca="1">+$C$15+$C$16*$F$16-15018.5-$C$5/24</f>
        <v>45552.923610813006</v>
      </c>
    </row>
    <row r="18" spans="1:34" ht="12.95" customHeight="1" thickTop="1" thickBot="1" x14ac:dyDescent="0.25">
      <c r="A18" s="22" t="s">
        <v>18</v>
      </c>
      <c r="B18" s="14"/>
      <c r="C18" s="25">
        <f ca="1">+C15</f>
        <v>60291.599052881385</v>
      </c>
      <c r="D18" s="118">
        <f ca="1">+C16</f>
        <v>1.4863230031823638</v>
      </c>
      <c r="E18" s="120" t="s">
        <v>261</v>
      </c>
      <c r="F18" s="126">
        <f ca="1">+($C$15+$C$16*$F$16)-($C$16/2)-15018.5-$C$5/24</f>
        <v>45552.180449311418</v>
      </c>
    </row>
    <row r="19" spans="1:34" ht="12.95" customHeight="1" thickTop="1" x14ac:dyDescent="0.2">
      <c r="E19" s="20"/>
      <c r="F19" s="24"/>
    </row>
    <row r="20" spans="1:34" ht="12.95" customHeight="1" thickBot="1" x14ac:dyDescent="0.25">
      <c r="A20" s="5" t="s">
        <v>19</v>
      </c>
      <c r="B20" s="5" t="s">
        <v>20</v>
      </c>
      <c r="C20" s="5" t="s">
        <v>21</v>
      </c>
      <c r="D20" s="5" t="s">
        <v>26</v>
      </c>
      <c r="E20" s="5" t="s">
        <v>22</v>
      </c>
      <c r="F20" s="5" t="s">
        <v>23</v>
      </c>
      <c r="G20" s="5" t="s">
        <v>24</v>
      </c>
      <c r="H20" s="8" t="s">
        <v>12</v>
      </c>
      <c r="I20" s="8" t="s">
        <v>155</v>
      </c>
      <c r="J20" s="8" t="s">
        <v>9</v>
      </c>
      <c r="K20" s="8" t="s">
        <v>11</v>
      </c>
      <c r="L20" s="8" t="s">
        <v>6</v>
      </c>
      <c r="M20" s="8" t="s">
        <v>7</v>
      </c>
      <c r="N20" s="8" t="s">
        <v>8</v>
      </c>
      <c r="O20" s="8" t="s">
        <v>36</v>
      </c>
      <c r="P20" s="7" t="s">
        <v>35</v>
      </c>
      <c r="Q20" s="5" t="s">
        <v>28</v>
      </c>
      <c r="U20" s="70" t="s">
        <v>231</v>
      </c>
    </row>
    <row r="21" spans="1:34" ht="12.95" customHeight="1" x14ac:dyDescent="0.2">
      <c r="A21" s="29" t="s">
        <v>142</v>
      </c>
      <c r="B21" s="30"/>
      <c r="C21" s="35">
        <v>19039.28</v>
      </c>
      <c r="D21" s="35"/>
      <c r="E21" s="31">
        <f t="shared" ref="E21:E84" si="0">+(C21-C$7)/C$8</f>
        <v>-22798.922724257012</v>
      </c>
      <c r="F21" s="31">
        <f t="shared" ref="F21:F84" si="1">ROUND(2*E21,0)/2</f>
        <v>-22799</v>
      </c>
      <c r="G21" s="31">
        <f t="shared" ref="G21:G55" si="2">+C21-(C$7+F21*C$8)</f>
        <v>0.1148553000020911</v>
      </c>
      <c r="H21" s="31"/>
      <c r="I21" s="31"/>
      <c r="J21" s="31"/>
      <c r="K21" s="31"/>
      <c r="L21" s="31"/>
      <c r="M21" s="31"/>
      <c r="N21" s="31">
        <f t="shared" ref="N21:N55" si="3">G21</f>
        <v>0.1148553000020911</v>
      </c>
      <c r="O21" s="31"/>
      <c r="P21" s="31"/>
      <c r="Q21" s="32">
        <f t="shared" ref="Q21:Q84" si="4">+C21-15018.5</f>
        <v>4020.7799999999988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12.95" customHeight="1" x14ac:dyDescent="0.2">
      <c r="A22" s="29" t="s">
        <v>139</v>
      </c>
      <c r="B22" s="30"/>
      <c r="C22" s="35">
        <v>21451.510999999999</v>
      </c>
      <c r="D22" s="35"/>
      <c r="E22" s="31">
        <f t="shared" si="0"/>
        <v>-21175.950664759388</v>
      </c>
      <c r="F22" s="31">
        <f t="shared" si="1"/>
        <v>-21176</v>
      </c>
      <c r="G22" s="31">
        <f t="shared" si="2"/>
        <v>7.332719999976689E-2</v>
      </c>
      <c r="H22" s="31"/>
      <c r="I22" s="31"/>
      <c r="J22" s="31"/>
      <c r="K22" s="31"/>
      <c r="L22" s="31"/>
      <c r="M22" s="31"/>
      <c r="N22" s="31">
        <f t="shared" si="3"/>
        <v>7.332719999976689E-2</v>
      </c>
      <c r="O22" s="31"/>
      <c r="P22" s="31"/>
      <c r="Q22" s="32">
        <f t="shared" si="4"/>
        <v>6433.0109999999986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ht="12.95" customHeight="1" x14ac:dyDescent="0.2">
      <c r="A23" s="29" t="s">
        <v>137</v>
      </c>
      <c r="B23" s="30"/>
      <c r="C23" s="35">
        <v>21457.460999999999</v>
      </c>
      <c r="D23" s="35"/>
      <c r="E23" s="31">
        <f t="shared" si="0"/>
        <v>-21171.947447922354</v>
      </c>
      <c r="F23" s="31">
        <f t="shared" si="1"/>
        <v>-21172</v>
      </c>
      <c r="G23" s="31">
        <f t="shared" si="2"/>
        <v>7.8108400000928668E-2</v>
      </c>
      <c r="H23" s="31"/>
      <c r="I23" s="31"/>
      <c r="J23" s="31"/>
      <c r="K23" s="31"/>
      <c r="L23" s="31"/>
      <c r="M23" s="31"/>
      <c r="N23" s="31">
        <f t="shared" si="3"/>
        <v>7.8108400000928668E-2</v>
      </c>
      <c r="O23" s="31"/>
      <c r="P23" s="31"/>
      <c r="Q23" s="32">
        <f t="shared" si="4"/>
        <v>6438.9609999999993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ht="12.95" customHeight="1" x14ac:dyDescent="0.2">
      <c r="A24" s="29" t="s">
        <v>139</v>
      </c>
      <c r="B24" s="30"/>
      <c r="C24" s="35">
        <v>21460.441999999999</v>
      </c>
      <c r="D24" s="35"/>
      <c r="E24" s="31">
        <f t="shared" si="0"/>
        <v>-21169.941802646525</v>
      </c>
      <c r="F24" s="31">
        <f t="shared" si="1"/>
        <v>-21170</v>
      </c>
      <c r="G24" s="31">
        <f t="shared" si="2"/>
        <v>8.6499000000912929E-2</v>
      </c>
      <c r="H24" s="31"/>
      <c r="I24" s="31"/>
      <c r="J24" s="31"/>
      <c r="K24" s="31"/>
      <c r="L24" s="31"/>
      <c r="M24" s="31"/>
      <c r="N24" s="31">
        <f t="shared" si="3"/>
        <v>8.6499000000912929E-2</v>
      </c>
      <c r="O24" s="31"/>
      <c r="P24" s="31"/>
      <c r="Q24" s="32">
        <f t="shared" si="4"/>
        <v>6441.9419999999991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ht="12.95" customHeight="1" x14ac:dyDescent="0.2">
      <c r="A25" s="29" t="s">
        <v>139</v>
      </c>
      <c r="B25" s="30"/>
      <c r="C25" s="35">
        <v>21567.446</v>
      </c>
      <c r="D25" s="35"/>
      <c r="E25" s="31">
        <f t="shared" si="0"/>
        <v>-21097.948489296978</v>
      </c>
      <c r="F25" s="31">
        <f t="shared" si="1"/>
        <v>-21098</v>
      </c>
      <c r="G25" s="31">
        <f t="shared" si="2"/>
        <v>7.6560600002267165E-2</v>
      </c>
      <c r="H25" s="31"/>
      <c r="I25" s="31"/>
      <c r="J25" s="31"/>
      <c r="K25" s="31"/>
      <c r="L25" s="31"/>
      <c r="M25" s="31"/>
      <c r="N25" s="31">
        <f t="shared" si="3"/>
        <v>7.6560600002267165E-2</v>
      </c>
      <c r="O25" s="31"/>
      <c r="P25" s="31"/>
      <c r="Q25" s="32">
        <f t="shared" si="4"/>
        <v>6548.9459999999999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ht="12.95" customHeight="1" x14ac:dyDescent="0.2">
      <c r="A26" s="29" t="s">
        <v>139</v>
      </c>
      <c r="B26" s="30"/>
      <c r="C26" s="35">
        <v>21597.18</v>
      </c>
      <c r="D26" s="35"/>
      <c r="E26" s="31">
        <f t="shared" si="0"/>
        <v>-21077.943170064656</v>
      </c>
      <c r="F26" s="31">
        <f t="shared" si="1"/>
        <v>-21078</v>
      </c>
      <c r="G26" s="31">
        <f t="shared" si="2"/>
        <v>8.4466600001178449E-2</v>
      </c>
      <c r="H26" s="31"/>
      <c r="I26" s="31"/>
      <c r="J26" s="31"/>
      <c r="K26" s="31"/>
      <c r="L26" s="31"/>
      <c r="M26" s="31"/>
      <c r="N26" s="31">
        <f t="shared" si="3"/>
        <v>8.4466600001178449E-2</v>
      </c>
      <c r="O26" s="31"/>
      <c r="P26" s="31"/>
      <c r="Q26" s="32">
        <f t="shared" si="4"/>
        <v>6578.68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12.95" customHeight="1" x14ac:dyDescent="0.2">
      <c r="A27" s="29" t="s">
        <v>137</v>
      </c>
      <c r="B27" s="30"/>
      <c r="C27" s="35">
        <v>21628.383999999998</v>
      </c>
      <c r="D27" s="35"/>
      <c r="E27" s="31">
        <f t="shared" si="0"/>
        <v>-21056.948820790247</v>
      </c>
      <c r="F27" s="31">
        <f t="shared" si="1"/>
        <v>-21057</v>
      </c>
      <c r="G27" s="31">
        <f t="shared" si="2"/>
        <v>7.6067899997724453E-2</v>
      </c>
      <c r="H27" s="31"/>
      <c r="I27" s="31"/>
      <c r="J27" s="31"/>
      <c r="K27" s="31"/>
      <c r="L27" s="31"/>
      <c r="M27" s="31"/>
      <c r="N27" s="31">
        <f t="shared" si="3"/>
        <v>7.6067899997724453E-2</v>
      </c>
      <c r="O27" s="31"/>
      <c r="P27" s="31"/>
      <c r="Q27" s="32">
        <f t="shared" si="4"/>
        <v>6609.8839999999982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ht="12.95" customHeight="1" x14ac:dyDescent="0.2">
      <c r="A28" s="29" t="s">
        <v>139</v>
      </c>
      <c r="B28" s="30"/>
      <c r="C28" s="35">
        <v>21873.63</v>
      </c>
      <c r="D28" s="35"/>
      <c r="E28" s="31">
        <f t="shared" si="0"/>
        <v>-20891.944969291962</v>
      </c>
      <c r="F28" s="31">
        <f t="shared" si="1"/>
        <v>-20892</v>
      </c>
      <c r="G28" s="31">
        <f t="shared" si="2"/>
        <v>8.1792400003905641E-2</v>
      </c>
      <c r="H28" s="31"/>
      <c r="I28" s="31"/>
      <c r="J28" s="31"/>
      <c r="K28" s="31"/>
      <c r="L28" s="31"/>
      <c r="M28" s="31"/>
      <c r="N28" s="31">
        <f t="shared" si="3"/>
        <v>8.1792400003905641E-2</v>
      </c>
      <c r="O28" s="31"/>
      <c r="P28" s="31"/>
      <c r="Q28" s="32">
        <f t="shared" si="4"/>
        <v>6855.130000000001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ht="12.95" customHeight="1" x14ac:dyDescent="0.2">
      <c r="A29" s="29" t="s">
        <v>139</v>
      </c>
      <c r="B29" s="30"/>
      <c r="C29" s="35">
        <v>21891.471000000001</v>
      </c>
      <c r="D29" s="35"/>
      <c r="E29" s="31">
        <f t="shared" si="0"/>
        <v>-20879.941374066835</v>
      </c>
      <c r="F29" s="31">
        <f t="shared" si="1"/>
        <v>-20880</v>
      </c>
      <c r="G29" s="31">
        <f t="shared" si="2"/>
        <v>8.7136000001919456E-2</v>
      </c>
      <c r="H29" s="31"/>
      <c r="I29" s="31"/>
      <c r="J29" s="31"/>
      <c r="K29" s="31"/>
      <c r="L29" s="31"/>
      <c r="M29" s="31"/>
      <c r="N29" s="31">
        <f t="shared" si="3"/>
        <v>8.7136000001919456E-2</v>
      </c>
      <c r="O29" s="31"/>
      <c r="P29" s="31"/>
      <c r="Q29" s="32">
        <f t="shared" si="4"/>
        <v>6872.9710000000014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ht="12.95" customHeight="1" x14ac:dyDescent="0.2">
      <c r="A30" s="29" t="s">
        <v>139</v>
      </c>
      <c r="B30" s="30"/>
      <c r="C30" s="35">
        <v>22203.585999999999</v>
      </c>
      <c r="D30" s="35"/>
      <c r="E30" s="31">
        <f t="shared" si="0"/>
        <v>-20669.947420606284</v>
      </c>
      <c r="F30" s="31">
        <f t="shared" si="1"/>
        <v>-20670</v>
      </c>
      <c r="G30" s="31">
        <f t="shared" si="2"/>
        <v>7.8149000000848901E-2</v>
      </c>
      <c r="H30" s="31"/>
      <c r="I30" s="31"/>
      <c r="J30" s="31"/>
      <c r="K30" s="31"/>
      <c r="L30" s="31"/>
      <c r="M30" s="31"/>
      <c r="N30" s="31">
        <f t="shared" si="3"/>
        <v>7.8149000000848901E-2</v>
      </c>
      <c r="O30" s="31"/>
      <c r="P30" s="31"/>
      <c r="Q30" s="32">
        <f t="shared" si="4"/>
        <v>7185.0859999999993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ht="12.95" customHeight="1" x14ac:dyDescent="0.2">
      <c r="A31" s="29" t="s">
        <v>137</v>
      </c>
      <c r="B31" s="30"/>
      <c r="C31" s="35">
        <v>22206.57</v>
      </c>
      <c r="D31" s="35"/>
      <c r="E31" s="31">
        <f t="shared" si="0"/>
        <v>-20667.939756901796</v>
      </c>
      <c r="F31" s="31">
        <f t="shared" si="1"/>
        <v>-20668</v>
      </c>
      <c r="G31" s="31">
        <f t="shared" si="2"/>
        <v>8.9539600001444342E-2</v>
      </c>
      <c r="H31" s="31"/>
      <c r="I31" s="31"/>
      <c r="J31" s="31"/>
      <c r="K31" s="31"/>
      <c r="L31" s="31"/>
      <c r="M31" s="31"/>
      <c r="N31" s="31">
        <f t="shared" si="3"/>
        <v>8.9539600001444342E-2</v>
      </c>
      <c r="O31" s="31"/>
      <c r="P31" s="31"/>
      <c r="Q31" s="32">
        <f t="shared" si="4"/>
        <v>7188.07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ht="12.95" customHeight="1" x14ac:dyDescent="0.2">
      <c r="A32" s="29" t="s">
        <v>139</v>
      </c>
      <c r="B32" s="30"/>
      <c r="C32" s="35">
        <v>22530.577000000001</v>
      </c>
      <c r="D32" s="35"/>
      <c r="E32" s="31">
        <f t="shared" si="0"/>
        <v>-20449.944752243598</v>
      </c>
      <c r="F32" s="31">
        <f t="shared" si="1"/>
        <v>-20450</v>
      </c>
      <c r="G32" s="31">
        <f t="shared" si="2"/>
        <v>8.2115000001067529E-2</v>
      </c>
      <c r="H32" s="31"/>
      <c r="I32" s="31"/>
      <c r="J32" s="31"/>
      <c r="K32" s="31"/>
      <c r="L32" s="31"/>
      <c r="M32" s="31"/>
      <c r="N32" s="31">
        <f t="shared" si="3"/>
        <v>8.2115000001067529E-2</v>
      </c>
      <c r="O32" s="31"/>
      <c r="P32" s="31"/>
      <c r="Q32" s="32">
        <f t="shared" si="4"/>
        <v>7512.0770000000011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ht="12.95" customHeight="1" x14ac:dyDescent="0.2">
      <c r="A33" s="29" t="s">
        <v>139</v>
      </c>
      <c r="B33" s="30"/>
      <c r="C33" s="35">
        <v>22606.379000000001</v>
      </c>
      <c r="D33" s="35"/>
      <c r="E33" s="31">
        <f t="shared" si="0"/>
        <v>-20398.944442549364</v>
      </c>
      <c r="F33" s="31">
        <f t="shared" si="1"/>
        <v>-20399</v>
      </c>
      <c r="G33" s="31">
        <f t="shared" si="2"/>
        <v>8.2575300002645236E-2</v>
      </c>
      <c r="H33" s="31"/>
      <c r="I33" s="31"/>
      <c r="J33" s="31"/>
      <c r="K33" s="31"/>
      <c r="L33" s="31"/>
      <c r="M33" s="31"/>
      <c r="N33" s="31">
        <f t="shared" si="3"/>
        <v>8.2575300002645236E-2</v>
      </c>
      <c r="O33" s="31"/>
      <c r="P33" s="31"/>
      <c r="Q33" s="32">
        <f t="shared" si="4"/>
        <v>7587.8790000000008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ht="12.95" customHeight="1" x14ac:dyDescent="0.2">
      <c r="A34" s="29" t="s">
        <v>139</v>
      </c>
      <c r="B34" s="30"/>
      <c r="C34" s="35">
        <v>22609.35</v>
      </c>
      <c r="D34" s="35"/>
      <c r="E34" s="31">
        <f t="shared" si="0"/>
        <v>-20396.945525369058</v>
      </c>
      <c r="F34" s="31">
        <f t="shared" si="1"/>
        <v>-20397</v>
      </c>
      <c r="G34" s="31">
        <f t="shared" si="2"/>
        <v>8.0965900000592228E-2</v>
      </c>
      <c r="H34" s="31"/>
      <c r="I34" s="31"/>
      <c r="J34" s="31"/>
      <c r="K34" s="31"/>
      <c r="L34" s="31"/>
      <c r="M34" s="31"/>
      <c r="N34" s="31">
        <f t="shared" si="3"/>
        <v>8.0965900000592228E-2</v>
      </c>
      <c r="O34" s="31"/>
      <c r="P34" s="31"/>
      <c r="Q34" s="32">
        <f t="shared" si="4"/>
        <v>7590.8499999999985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ht="12.95" customHeight="1" x14ac:dyDescent="0.2">
      <c r="A35" s="29" t="s">
        <v>139</v>
      </c>
      <c r="B35" s="30"/>
      <c r="C35" s="35">
        <v>22612.326000000001</v>
      </c>
      <c r="D35" s="35"/>
      <c r="E35" s="31">
        <f t="shared" si="0"/>
        <v>-20394.943244140988</v>
      </c>
      <c r="F35" s="31">
        <f t="shared" si="1"/>
        <v>-20395</v>
      </c>
      <c r="G35" s="31">
        <f t="shared" si="2"/>
        <v>8.4356500003195833E-2</v>
      </c>
      <c r="H35" s="31"/>
      <c r="I35" s="31"/>
      <c r="J35" s="31"/>
      <c r="K35" s="31"/>
      <c r="L35" s="31"/>
      <c r="M35" s="31"/>
      <c r="N35" s="31">
        <f t="shared" si="3"/>
        <v>8.4356500003195833E-2</v>
      </c>
      <c r="O35" s="31"/>
      <c r="P35" s="31"/>
      <c r="Q35" s="32">
        <f t="shared" si="4"/>
        <v>7593.8260000000009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ht="12.95" customHeight="1" x14ac:dyDescent="0.2">
      <c r="A36" s="29" t="s">
        <v>139</v>
      </c>
      <c r="B36" s="71"/>
      <c r="C36" s="36">
        <v>22637.603999999999</v>
      </c>
      <c r="D36" s="36"/>
      <c r="E36" s="31">
        <f t="shared" si="0"/>
        <v>-20377.935964274351</v>
      </c>
      <c r="F36" s="31">
        <f t="shared" si="1"/>
        <v>-20378</v>
      </c>
      <c r="G36" s="31">
        <f t="shared" si="2"/>
        <v>9.5176599999831524E-2</v>
      </c>
      <c r="H36" s="31"/>
      <c r="I36" s="31"/>
      <c r="J36" s="31"/>
      <c r="K36" s="31"/>
      <c r="L36" s="31"/>
      <c r="M36" s="31"/>
      <c r="N36" s="31">
        <f t="shared" si="3"/>
        <v>9.5176599999831524E-2</v>
      </c>
      <c r="O36" s="31"/>
      <c r="P36" s="31"/>
      <c r="Q36" s="32">
        <f t="shared" si="4"/>
        <v>7619.1039999999994</v>
      </c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2">
      <c r="A37" s="29" t="s">
        <v>139</v>
      </c>
      <c r="B37" s="71"/>
      <c r="C37" s="36">
        <v>22646.510999999999</v>
      </c>
      <c r="D37" s="36"/>
      <c r="E37" s="31">
        <f t="shared" si="0"/>
        <v>-20371.943249590746</v>
      </c>
      <c r="F37" s="31">
        <f t="shared" si="1"/>
        <v>-20372</v>
      </c>
      <c r="G37" s="31">
        <f t="shared" si="2"/>
        <v>8.4348399999726098E-2</v>
      </c>
      <c r="H37" s="31"/>
      <c r="I37" s="31"/>
      <c r="J37" s="31"/>
      <c r="K37" s="31"/>
      <c r="L37" s="31"/>
      <c r="M37" s="31"/>
      <c r="N37" s="31">
        <f t="shared" si="3"/>
        <v>8.4348399999726098E-2</v>
      </c>
      <c r="O37" s="31"/>
      <c r="P37" s="31"/>
      <c r="Q37" s="32">
        <f t="shared" si="4"/>
        <v>7628.0109999999986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">
      <c r="A38" s="29" t="s">
        <v>139</v>
      </c>
      <c r="B38" s="71"/>
      <c r="C38" s="36">
        <v>22930.398000000001</v>
      </c>
      <c r="D38" s="36"/>
      <c r="E38" s="31">
        <f t="shared" si="0"/>
        <v>-20180.941364176535</v>
      </c>
      <c r="F38" s="31">
        <f t="shared" si="1"/>
        <v>-20181</v>
      </c>
      <c r="G38" s="31">
        <f t="shared" si="2"/>
        <v>8.7150700001075165E-2</v>
      </c>
      <c r="H38" s="31"/>
      <c r="I38" s="31"/>
      <c r="J38" s="31"/>
      <c r="K38" s="31"/>
      <c r="L38" s="31"/>
      <c r="M38" s="31"/>
      <c r="N38" s="31">
        <f t="shared" si="3"/>
        <v>8.7150700001075165E-2</v>
      </c>
      <c r="O38" s="31"/>
      <c r="P38" s="31"/>
      <c r="Q38" s="32">
        <f t="shared" si="4"/>
        <v>7911.898000000001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">
      <c r="A39" s="29" t="s">
        <v>139</v>
      </c>
      <c r="B39" s="71"/>
      <c r="C39" s="36">
        <v>22961.596000000001</v>
      </c>
      <c r="D39" s="36"/>
      <c r="E39" s="31">
        <f t="shared" si="0"/>
        <v>-20159.951051759439</v>
      </c>
      <c r="F39" s="31">
        <f t="shared" si="1"/>
        <v>-20160</v>
      </c>
      <c r="G39" s="31">
        <f t="shared" si="2"/>
        <v>7.2752000003674766E-2</v>
      </c>
      <c r="H39" s="31"/>
      <c r="I39" s="31"/>
      <c r="J39" s="31"/>
      <c r="K39" s="31"/>
      <c r="L39" s="31"/>
      <c r="M39" s="31"/>
      <c r="N39" s="31">
        <f t="shared" si="3"/>
        <v>7.2752000003674766E-2</v>
      </c>
      <c r="O39" s="31"/>
      <c r="P39" s="31"/>
      <c r="Q39" s="32">
        <f t="shared" si="4"/>
        <v>7943.0960000000014</v>
      </c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">
      <c r="A40" s="29" t="s">
        <v>139</v>
      </c>
      <c r="B40" s="71"/>
      <c r="C40" s="36">
        <v>22964.58</v>
      </c>
      <c r="D40" s="36"/>
      <c r="E40" s="31">
        <f t="shared" si="0"/>
        <v>-20157.943388054951</v>
      </c>
      <c r="F40" s="31">
        <f t="shared" si="1"/>
        <v>-20158</v>
      </c>
      <c r="G40" s="31">
        <f t="shared" si="2"/>
        <v>8.4142600004270207E-2</v>
      </c>
      <c r="H40" s="31"/>
      <c r="I40" s="31"/>
      <c r="J40" s="31"/>
      <c r="K40" s="31"/>
      <c r="L40" s="31"/>
      <c r="M40" s="31"/>
      <c r="N40" s="31">
        <f t="shared" si="3"/>
        <v>8.4142600004270207E-2</v>
      </c>
      <c r="O40" s="31"/>
      <c r="P40" s="31"/>
      <c r="Q40" s="32">
        <f t="shared" si="4"/>
        <v>7946.0800000000017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2">
      <c r="A41" s="29" t="s">
        <v>139</v>
      </c>
      <c r="B41" s="71"/>
      <c r="C41" s="36">
        <v>23028.49</v>
      </c>
      <c r="D41" s="36"/>
      <c r="E41" s="31">
        <f t="shared" si="0"/>
        <v>-20114.94412955836</v>
      </c>
      <c r="F41" s="31">
        <f t="shared" si="1"/>
        <v>-20115</v>
      </c>
      <c r="G41" s="31">
        <f t="shared" si="2"/>
        <v>8.3040500001516193E-2</v>
      </c>
      <c r="H41" s="31"/>
      <c r="I41" s="31"/>
      <c r="J41" s="31"/>
      <c r="K41" s="31"/>
      <c r="L41" s="31"/>
      <c r="M41" s="31"/>
      <c r="N41" s="31">
        <f t="shared" si="3"/>
        <v>8.3040500001516193E-2</v>
      </c>
      <c r="O41" s="31"/>
      <c r="P41" s="31"/>
      <c r="Q41" s="32">
        <f t="shared" si="4"/>
        <v>8009.9900000000016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">
      <c r="A42" s="29" t="s">
        <v>139</v>
      </c>
      <c r="B42" s="71"/>
      <c r="C42" s="36">
        <v>23052.271000000001</v>
      </c>
      <c r="D42" s="36"/>
      <c r="E42" s="31">
        <f t="shared" si="0"/>
        <v>-20098.944045591728</v>
      </c>
      <c r="F42" s="31">
        <f t="shared" si="1"/>
        <v>-20099</v>
      </c>
      <c r="G42" s="31">
        <f t="shared" si="2"/>
        <v>8.3165300002292497E-2</v>
      </c>
      <c r="H42" s="31"/>
      <c r="I42" s="31"/>
      <c r="J42" s="31"/>
      <c r="K42" s="31"/>
      <c r="L42" s="31"/>
      <c r="M42" s="31"/>
      <c r="N42" s="31">
        <f t="shared" si="3"/>
        <v>8.3165300002292497E-2</v>
      </c>
      <c r="O42" s="31"/>
      <c r="P42" s="31"/>
      <c r="Q42" s="32">
        <f t="shared" si="4"/>
        <v>8033.7710000000006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">
      <c r="A43" s="29" t="s">
        <v>139</v>
      </c>
      <c r="B43" s="71"/>
      <c r="C43" s="36">
        <v>23294.546999999999</v>
      </c>
      <c r="D43" s="36"/>
      <c r="E43" s="31">
        <f t="shared" si="0"/>
        <v>-19935.9384384642</v>
      </c>
      <c r="F43" s="31">
        <f t="shared" si="1"/>
        <v>-19936</v>
      </c>
      <c r="G43" s="31">
        <f t="shared" si="2"/>
        <v>9.1499199999816483E-2</v>
      </c>
      <c r="H43" s="31"/>
      <c r="I43" s="31"/>
      <c r="J43" s="31"/>
      <c r="K43" s="31"/>
      <c r="L43" s="31"/>
      <c r="M43" s="31"/>
      <c r="N43" s="31">
        <f t="shared" si="3"/>
        <v>9.1499199999816483E-2</v>
      </c>
      <c r="O43" s="31"/>
      <c r="P43" s="31"/>
      <c r="Q43" s="32">
        <f t="shared" si="4"/>
        <v>8276.0469999999987</v>
      </c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">
      <c r="A44" s="29" t="s">
        <v>139</v>
      </c>
      <c r="B44" s="71"/>
      <c r="C44" s="36">
        <v>23343.59</v>
      </c>
      <c r="D44" s="36"/>
      <c r="E44" s="31">
        <f t="shared" si="0"/>
        <v>-19902.941839583767</v>
      </c>
      <c r="F44" s="31">
        <f t="shared" si="1"/>
        <v>-19903</v>
      </c>
      <c r="G44" s="31">
        <f t="shared" si="2"/>
        <v>8.6444100001244806E-2</v>
      </c>
      <c r="H44" s="31"/>
      <c r="I44" s="31"/>
      <c r="J44" s="31"/>
      <c r="K44" s="31"/>
      <c r="L44" s="31"/>
      <c r="M44" s="31"/>
      <c r="N44" s="31">
        <f t="shared" si="3"/>
        <v>8.6444100001244806E-2</v>
      </c>
      <c r="O44" s="31"/>
      <c r="P44" s="31"/>
      <c r="Q44" s="32">
        <f t="shared" si="4"/>
        <v>8325.09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">
      <c r="A45" s="29" t="s">
        <v>139</v>
      </c>
      <c r="B45" s="71"/>
      <c r="C45" s="36">
        <v>23346.565999999999</v>
      </c>
      <c r="D45" s="36"/>
      <c r="E45" s="31">
        <f t="shared" si="0"/>
        <v>-19900.939558355698</v>
      </c>
      <c r="F45" s="31">
        <f t="shared" si="1"/>
        <v>-19901</v>
      </c>
      <c r="G45" s="31">
        <f t="shared" si="2"/>
        <v>8.9834700000210432E-2</v>
      </c>
      <c r="H45" s="31"/>
      <c r="I45" s="31"/>
      <c r="J45" s="31"/>
      <c r="K45" s="31"/>
      <c r="L45" s="31"/>
      <c r="M45" s="31"/>
      <c r="N45" s="31">
        <f t="shared" si="3"/>
        <v>8.9834700000210432E-2</v>
      </c>
      <c r="O45" s="31"/>
      <c r="P45" s="31"/>
      <c r="Q45" s="32">
        <f t="shared" si="4"/>
        <v>8328.0659999999989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">
      <c r="A46" s="29" t="s">
        <v>139</v>
      </c>
      <c r="B46" s="71"/>
      <c r="C46" s="36">
        <v>23349.532999999999</v>
      </c>
      <c r="D46" s="36"/>
      <c r="E46" s="31">
        <f t="shared" si="0"/>
        <v>-19898.943332413601</v>
      </c>
      <c r="F46" s="31">
        <f t="shared" si="1"/>
        <v>-19899</v>
      </c>
      <c r="G46" s="31">
        <f t="shared" si="2"/>
        <v>8.4225300000980496E-2</v>
      </c>
      <c r="H46" s="31"/>
      <c r="I46" s="31"/>
      <c r="J46" s="31"/>
      <c r="K46" s="31"/>
      <c r="L46" s="31"/>
      <c r="M46" s="31"/>
      <c r="N46" s="31">
        <f t="shared" si="3"/>
        <v>8.4225300000980496E-2</v>
      </c>
      <c r="O46" s="31"/>
      <c r="P46" s="31"/>
      <c r="Q46" s="32">
        <f t="shared" si="4"/>
        <v>8331.0329999999994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x14ac:dyDescent="0.2">
      <c r="A47" s="29" t="s">
        <v>139</v>
      </c>
      <c r="B47" s="71"/>
      <c r="C47" s="36">
        <v>23352.503000000001</v>
      </c>
      <c r="D47" s="36"/>
      <c r="E47" s="31">
        <f t="shared" si="0"/>
        <v>-19896.945088042849</v>
      </c>
      <c r="F47" s="31">
        <f t="shared" si="1"/>
        <v>-19897</v>
      </c>
      <c r="G47" s="31">
        <f t="shared" si="2"/>
        <v>8.1615900002361741E-2</v>
      </c>
      <c r="H47" s="31"/>
      <c r="I47" s="31"/>
      <c r="J47" s="31"/>
      <c r="K47" s="31"/>
      <c r="L47" s="31"/>
      <c r="M47" s="31"/>
      <c r="N47" s="31">
        <f t="shared" si="3"/>
        <v>8.1615900002361741E-2</v>
      </c>
      <c r="O47" s="31"/>
      <c r="P47" s="31"/>
      <c r="Q47" s="32">
        <f t="shared" si="4"/>
        <v>8334.0030000000006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2">
      <c r="A48" s="29" t="s">
        <v>139</v>
      </c>
      <c r="B48" s="71"/>
      <c r="C48" s="36">
        <v>23355.486000000001</v>
      </c>
      <c r="D48" s="36"/>
      <c r="E48" s="31">
        <f t="shared" si="0"/>
        <v>-19894.938097147911</v>
      </c>
      <c r="F48" s="31">
        <f t="shared" si="1"/>
        <v>-19895</v>
      </c>
      <c r="G48" s="31">
        <f t="shared" si="2"/>
        <v>9.2006500002753455E-2</v>
      </c>
      <c r="H48" s="31"/>
      <c r="I48" s="31"/>
      <c r="J48" s="31"/>
      <c r="K48" s="31"/>
      <c r="L48" s="31"/>
      <c r="M48" s="31"/>
      <c r="N48" s="31">
        <f t="shared" si="3"/>
        <v>9.2006500002753455E-2</v>
      </c>
      <c r="O48" s="31"/>
      <c r="P48" s="31"/>
      <c r="Q48" s="32">
        <f t="shared" si="4"/>
        <v>8336.9860000000008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x14ac:dyDescent="0.2">
      <c r="A49" s="29" t="s">
        <v>139</v>
      </c>
      <c r="B49" s="71"/>
      <c r="C49" s="36">
        <v>23440.199000000001</v>
      </c>
      <c r="D49" s="36"/>
      <c r="E49" s="31">
        <f t="shared" si="0"/>
        <v>-19837.942381531862</v>
      </c>
      <c r="F49" s="31">
        <f t="shared" si="1"/>
        <v>-19838</v>
      </c>
      <c r="G49" s="31">
        <f t="shared" si="2"/>
        <v>8.5638600001402665E-2</v>
      </c>
      <c r="H49" s="31"/>
      <c r="I49" s="31"/>
      <c r="J49" s="31"/>
      <c r="K49" s="31"/>
      <c r="L49" s="31"/>
      <c r="M49" s="31"/>
      <c r="N49" s="31">
        <f t="shared" si="3"/>
        <v>8.5638600001402665E-2</v>
      </c>
      <c r="O49" s="31"/>
      <c r="P49" s="31"/>
      <c r="Q49" s="32">
        <f t="shared" si="4"/>
        <v>8421.6990000000005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x14ac:dyDescent="0.2">
      <c r="A50" s="29" t="s">
        <v>139</v>
      </c>
      <c r="B50" s="71"/>
      <c r="C50" s="36">
        <v>23615.594000000001</v>
      </c>
      <c r="D50" s="36"/>
      <c r="E50" s="31">
        <f t="shared" si="0"/>
        <v>-19719.934950081231</v>
      </c>
      <c r="F50" s="31">
        <f t="shared" si="1"/>
        <v>-19720</v>
      </c>
      <c r="G50" s="31">
        <f t="shared" si="2"/>
        <v>9.6684000003733672E-2</v>
      </c>
      <c r="H50" s="31"/>
      <c r="I50" s="31"/>
      <c r="J50" s="31"/>
      <c r="K50" s="31"/>
      <c r="L50" s="31"/>
      <c r="M50" s="31"/>
      <c r="N50" s="31">
        <f t="shared" si="3"/>
        <v>9.6684000003733672E-2</v>
      </c>
      <c r="O50" s="31"/>
      <c r="P50" s="31"/>
      <c r="Q50" s="32">
        <f t="shared" si="4"/>
        <v>8597.094000000001</v>
      </c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x14ac:dyDescent="0.2">
      <c r="A51" s="29" t="s">
        <v>139</v>
      </c>
      <c r="B51" s="71"/>
      <c r="C51" s="36">
        <v>23676.521000000001</v>
      </c>
      <c r="D51" s="36"/>
      <c r="E51" s="31">
        <f t="shared" si="0"/>
        <v>-19678.942682479574</v>
      </c>
      <c r="F51" s="31">
        <f t="shared" si="1"/>
        <v>-19679</v>
      </c>
      <c r="G51" s="31">
        <f t="shared" si="2"/>
        <v>8.5191300000587944E-2</v>
      </c>
      <c r="H51" s="31"/>
      <c r="I51" s="31"/>
      <c r="J51" s="31"/>
      <c r="K51" s="31"/>
      <c r="L51" s="31"/>
      <c r="M51" s="31"/>
      <c r="N51" s="31">
        <f t="shared" si="3"/>
        <v>8.5191300000587944E-2</v>
      </c>
      <c r="O51" s="31"/>
      <c r="P51" s="31"/>
      <c r="Q51" s="32">
        <f t="shared" si="4"/>
        <v>8658.0210000000006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x14ac:dyDescent="0.2">
      <c r="A52" s="29" t="s">
        <v>139</v>
      </c>
      <c r="B52" s="71"/>
      <c r="C52" s="36">
        <v>23740.437999999998</v>
      </c>
      <c r="D52" s="36"/>
      <c r="E52" s="31">
        <f t="shared" si="0"/>
        <v>-19635.938714316115</v>
      </c>
      <c r="F52" s="31">
        <f t="shared" si="1"/>
        <v>-19636</v>
      </c>
      <c r="G52" s="31">
        <f t="shared" si="2"/>
        <v>9.1089199999260018E-2</v>
      </c>
      <c r="H52" s="31"/>
      <c r="I52" s="31"/>
      <c r="J52" s="31"/>
      <c r="K52" s="31"/>
      <c r="L52" s="31"/>
      <c r="M52" s="31"/>
      <c r="N52" s="31">
        <f t="shared" si="3"/>
        <v>9.1089199999260018E-2</v>
      </c>
      <c r="O52" s="31"/>
      <c r="P52" s="31"/>
      <c r="Q52" s="32">
        <f t="shared" si="4"/>
        <v>8721.9379999999983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x14ac:dyDescent="0.2">
      <c r="A53" s="29" t="s">
        <v>140</v>
      </c>
      <c r="B53" s="71"/>
      <c r="C53" s="36">
        <v>34661.697</v>
      </c>
      <c r="D53" s="36"/>
      <c r="E53" s="31">
        <f t="shared" si="0"/>
        <v>-12288.011334418843</v>
      </c>
      <c r="F53" s="31">
        <f t="shared" si="1"/>
        <v>-12288</v>
      </c>
      <c r="G53" s="31">
        <f t="shared" si="2"/>
        <v>-1.6846400001668371E-2</v>
      </c>
      <c r="H53" s="31"/>
      <c r="I53" s="31"/>
      <c r="J53" s="31"/>
      <c r="K53" s="31"/>
      <c r="L53" s="31"/>
      <c r="M53" s="31"/>
      <c r="N53" s="31">
        <f t="shared" si="3"/>
        <v>-1.6846400001668371E-2</v>
      </c>
      <c r="O53" s="31">
        <f t="shared" ref="O53:O116" ca="1" si="5">+C$11+C$12*F53</f>
        <v>-0.26866039529542846</v>
      </c>
      <c r="P53" s="31"/>
      <c r="Q53" s="32">
        <f t="shared" si="4"/>
        <v>19643.197</v>
      </c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x14ac:dyDescent="0.2">
      <c r="A54" s="29" t="s">
        <v>140</v>
      </c>
      <c r="B54" s="71"/>
      <c r="C54" s="36">
        <v>34667.637000000002</v>
      </c>
      <c r="D54" s="36"/>
      <c r="E54" s="31">
        <f t="shared" si="0"/>
        <v>-12284.014845677335</v>
      </c>
      <c r="F54" s="31">
        <f t="shared" si="1"/>
        <v>-12284</v>
      </c>
      <c r="G54" s="31">
        <f t="shared" si="2"/>
        <v>-2.2065199998905882E-2</v>
      </c>
      <c r="H54" s="31"/>
      <c r="I54" s="31"/>
      <c r="J54" s="31"/>
      <c r="K54" s="31"/>
      <c r="L54" s="31"/>
      <c r="M54" s="31"/>
      <c r="N54" s="31">
        <f t="shared" si="3"/>
        <v>-2.2065199998905882E-2</v>
      </c>
      <c r="O54" s="31">
        <f t="shared" ca="1" si="5"/>
        <v>-0.26858718256597319</v>
      </c>
      <c r="P54" s="31"/>
      <c r="Q54" s="32">
        <f t="shared" si="4"/>
        <v>19649.137000000002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x14ac:dyDescent="0.2">
      <c r="A55" s="29" t="s">
        <v>141</v>
      </c>
      <c r="B55" s="71"/>
      <c r="C55" s="36">
        <v>34679.534</v>
      </c>
      <c r="D55" s="36"/>
      <c r="E55" s="31">
        <f t="shared" si="0"/>
        <v>-12276.010430431928</v>
      </c>
      <c r="F55" s="31">
        <f t="shared" si="1"/>
        <v>-12276</v>
      </c>
      <c r="G55" s="31">
        <f t="shared" si="2"/>
        <v>-1.5502800000831485E-2</v>
      </c>
      <c r="H55" s="31"/>
      <c r="I55" s="31"/>
      <c r="J55" s="31"/>
      <c r="K55" s="31"/>
      <c r="L55" s="31"/>
      <c r="M55" s="31"/>
      <c r="N55" s="31">
        <f t="shared" si="3"/>
        <v>-1.5502800000831485E-2</v>
      </c>
      <c r="O55" s="31">
        <f t="shared" ca="1" si="5"/>
        <v>-0.26844075710706267</v>
      </c>
      <c r="P55" s="31"/>
      <c r="Q55" s="32">
        <f t="shared" si="4"/>
        <v>19661.034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x14ac:dyDescent="0.2">
      <c r="A56" s="29" t="s">
        <v>138</v>
      </c>
      <c r="B56" s="71"/>
      <c r="C56" s="36">
        <v>35012.39</v>
      </c>
      <c r="D56" s="36"/>
      <c r="E56" s="31">
        <f t="shared" si="0"/>
        <v>-12052.061734044169</v>
      </c>
      <c r="F56" s="31">
        <f t="shared" si="1"/>
        <v>-12052</v>
      </c>
      <c r="G56" s="31"/>
      <c r="H56" s="31"/>
      <c r="I56" s="31"/>
      <c r="J56" s="31"/>
      <c r="K56" s="31"/>
      <c r="L56" s="31"/>
      <c r="M56" s="31"/>
      <c r="O56" s="31">
        <f t="shared" ca="1" si="5"/>
        <v>-0.26434084425756887</v>
      </c>
      <c r="P56" s="31"/>
      <c r="Q56" s="32">
        <f t="shared" si="4"/>
        <v>19993.89</v>
      </c>
      <c r="S56" s="31"/>
      <c r="T56" s="31"/>
      <c r="U56" s="31">
        <v>-0.1520639999944251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x14ac:dyDescent="0.2">
      <c r="A57" s="29" t="s">
        <v>141</v>
      </c>
      <c r="B57" s="71"/>
      <c r="C57" s="36">
        <v>36052.85</v>
      </c>
      <c r="D57" s="36"/>
      <c r="E57" s="31">
        <f t="shared" si="0"/>
        <v>-11352.030307109975</v>
      </c>
      <c r="F57" s="31">
        <f t="shared" si="1"/>
        <v>-11352</v>
      </c>
      <c r="G57" s="31">
        <f t="shared" ref="G57:G92" si="6">+C57-(C$7+F57*C$8)</f>
        <v>-4.504560000350466E-2</v>
      </c>
      <c r="H57" s="31"/>
      <c r="I57" s="31"/>
      <c r="J57" s="31"/>
      <c r="K57" s="31"/>
      <c r="L57" s="31"/>
      <c r="M57" s="31"/>
      <c r="N57" s="31">
        <f>G57</f>
        <v>-4.504560000350466E-2</v>
      </c>
      <c r="O57" s="31">
        <f t="shared" ca="1" si="5"/>
        <v>-0.2515286166029006</v>
      </c>
      <c r="P57" s="31"/>
      <c r="Q57" s="32">
        <f t="shared" si="4"/>
        <v>21034.35</v>
      </c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x14ac:dyDescent="0.2">
      <c r="A58" s="29" t="s">
        <v>141</v>
      </c>
      <c r="B58" s="71"/>
      <c r="C58" s="36">
        <v>36140.565999999999</v>
      </c>
      <c r="D58" s="36"/>
      <c r="E58" s="31">
        <f t="shared" si="0"/>
        <v>-11293.01414440794</v>
      </c>
      <c r="F58" s="31">
        <f t="shared" si="1"/>
        <v>-11293</v>
      </c>
      <c r="G58" s="31">
        <f t="shared" si="6"/>
        <v>-2.10229000003892E-2</v>
      </c>
      <c r="H58" s="31"/>
      <c r="I58" s="31"/>
      <c r="J58" s="31"/>
      <c r="K58" s="31"/>
      <c r="L58" s="31"/>
      <c r="M58" s="31"/>
      <c r="N58" s="31">
        <f>G58</f>
        <v>-2.10229000003892E-2</v>
      </c>
      <c r="O58" s="31">
        <f t="shared" ca="1" si="5"/>
        <v>-0.25044872884343572</v>
      </c>
      <c r="P58" s="31"/>
      <c r="Q58" s="32">
        <f t="shared" si="4"/>
        <v>21122.065999999999</v>
      </c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x14ac:dyDescent="0.2">
      <c r="A59" s="33" t="s">
        <v>133</v>
      </c>
      <c r="B59" s="76"/>
      <c r="C59" s="37">
        <v>38267.493600000002</v>
      </c>
      <c r="D59" s="37"/>
      <c r="E59" s="31">
        <f t="shared" si="0"/>
        <v>-9861.996937774602</v>
      </c>
      <c r="F59" s="31">
        <f t="shared" si="1"/>
        <v>-9862</v>
      </c>
      <c r="G59" s="31">
        <f t="shared" si="6"/>
        <v>4.5514000012190081E-3</v>
      </c>
      <c r="H59" s="31"/>
      <c r="I59" s="31"/>
      <c r="J59" s="31"/>
      <c r="K59" s="31">
        <f>G59</f>
        <v>4.5514000012190081E-3</v>
      </c>
      <c r="L59" s="31"/>
      <c r="M59" s="31"/>
      <c r="N59" s="31"/>
      <c r="O59" s="31">
        <f t="shared" ca="1" si="5"/>
        <v>-0.22425687488082108</v>
      </c>
      <c r="P59" s="31"/>
      <c r="Q59" s="32">
        <f t="shared" si="4"/>
        <v>23248.993600000002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x14ac:dyDescent="0.2">
      <c r="A60" s="29" t="s">
        <v>42</v>
      </c>
      <c r="B60" s="71"/>
      <c r="C60" s="36">
        <v>41192.567999999999</v>
      </c>
      <c r="D60" s="36"/>
      <c r="E60" s="31">
        <f t="shared" si="0"/>
        <v>-7893.9789398499515</v>
      </c>
      <c r="F60" s="31">
        <f t="shared" si="1"/>
        <v>-7894</v>
      </c>
      <c r="G60" s="31">
        <f t="shared" si="6"/>
        <v>3.1301800001529045E-2</v>
      </c>
      <c r="H60" s="31"/>
      <c r="I60" s="31"/>
      <c r="J60" s="31">
        <f t="shared" ref="J60:J87" si="7">G60</f>
        <v>3.1301800001529045E-2</v>
      </c>
      <c r="K60" s="31"/>
      <c r="L60" s="31"/>
      <c r="M60" s="31"/>
      <c r="N60" s="31"/>
      <c r="O60" s="31">
        <f t="shared" ca="1" si="5"/>
        <v>-0.1882362119888395</v>
      </c>
      <c r="P60" s="31"/>
      <c r="Q60" s="32">
        <f t="shared" si="4"/>
        <v>26174.067999999999</v>
      </c>
      <c r="S60" s="31"/>
      <c r="T60" s="31"/>
      <c r="U60" s="31"/>
      <c r="V60" s="31"/>
      <c r="W60" s="31"/>
      <c r="X60" s="31"/>
      <c r="Y60" s="31"/>
      <c r="Z60" s="31"/>
      <c r="AA60" s="31"/>
      <c r="AB60" s="31">
        <v>13</v>
      </c>
      <c r="AC60" s="31"/>
      <c r="AD60" s="31" t="s">
        <v>41</v>
      </c>
      <c r="AE60" s="31"/>
      <c r="AF60" s="31" t="s">
        <v>43</v>
      </c>
      <c r="AG60" s="31"/>
      <c r="AH60" s="31"/>
    </row>
    <row r="61" spans="1:34" x14ac:dyDescent="0.2">
      <c r="A61" s="29" t="s">
        <v>42</v>
      </c>
      <c r="B61" s="71"/>
      <c r="C61" s="36">
        <v>41207.43</v>
      </c>
      <c r="D61" s="36"/>
      <c r="E61" s="31">
        <f t="shared" si="0"/>
        <v>-7883.9796442815523</v>
      </c>
      <c r="F61" s="31">
        <f t="shared" si="1"/>
        <v>-7884</v>
      </c>
      <c r="G61" s="31">
        <f t="shared" si="6"/>
        <v>3.0254800003604032E-2</v>
      </c>
      <c r="H61" s="31"/>
      <c r="I61" s="31"/>
      <c r="J61" s="31">
        <f t="shared" si="7"/>
        <v>3.0254800003604032E-2</v>
      </c>
      <c r="K61" s="31"/>
      <c r="L61" s="31"/>
      <c r="M61" s="31"/>
      <c r="N61" s="31"/>
      <c r="O61" s="31">
        <f t="shared" ca="1" si="5"/>
        <v>-0.18805318016520134</v>
      </c>
      <c r="P61" s="31"/>
      <c r="Q61" s="32">
        <f t="shared" si="4"/>
        <v>26188.93</v>
      </c>
      <c r="S61" s="31"/>
      <c r="T61" s="31"/>
      <c r="U61" s="31"/>
      <c r="V61" s="31"/>
      <c r="W61" s="31"/>
      <c r="X61" s="31"/>
      <c r="Y61" s="31"/>
      <c r="Z61" s="31"/>
      <c r="AA61" s="31"/>
      <c r="AB61" s="31">
        <v>16</v>
      </c>
      <c r="AC61" s="31"/>
      <c r="AD61" s="31" t="s">
        <v>41</v>
      </c>
      <c r="AE61" s="31"/>
      <c r="AF61" s="31" t="s">
        <v>43</v>
      </c>
      <c r="AG61" s="31"/>
      <c r="AH61" s="31"/>
    </row>
    <row r="62" spans="1:34" x14ac:dyDescent="0.2">
      <c r="A62" s="29" t="s">
        <v>46</v>
      </c>
      <c r="B62" s="71"/>
      <c r="C62" s="36">
        <v>41589.402999999998</v>
      </c>
      <c r="D62" s="36"/>
      <c r="E62" s="31">
        <f t="shared" si="0"/>
        <v>-7626.984561106482</v>
      </c>
      <c r="F62" s="31">
        <f t="shared" si="1"/>
        <v>-7627</v>
      </c>
      <c r="G62" s="31">
        <f t="shared" si="6"/>
        <v>2.2946899996895809E-2</v>
      </c>
      <c r="H62" s="31"/>
      <c r="I62" s="31"/>
      <c r="J62" s="31">
        <f t="shared" si="7"/>
        <v>2.2946899996895809E-2</v>
      </c>
      <c r="K62" s="31"/>
      <c r="L62" s="31"/>
      <c r="M62" s="31"/>
      <c r="N62" s="31"/>
      <c r="O62" s="31">
        <f t="shared" ca="1" si="5"/>
        <v>-0.18334926229770176</v>
      </c>
      <c r="P62" s="31"/>
      <c r="Q62" s="32">
        <f t="shared" si="4"/>
        <v>26570.902999999998</v>
      </c>
      <c r="S62" s="31"/>
      <c r="T62" s="31"/>
      <c r="U62" s="31"/>
      <c r="V62" s="31"/>
      <c r="W62" s="31"/>
      <c r="X62" s="31"/>
      <c r="Y62" s="31"/>
      <c r="Z62" s="31"/>
      <c r="AA62" s="31" t="s">
        <v>44</v>
      </c>
      <c r="AB62" s="31">
        <v>20</v>
      </c>
      <c r="AC62" s="31"/>
      <c r="AD62" s="31" t="s">
        <v>41</v>
      </c>
      <c r="AE62" s="31"/>
      <c r="AF62" s="31" t="s">
        <v>43</v>
      </c>
      <c r="AG62" s="31"/>
      <c r="AH62" s="31"/>
    </row>
    <row r="63" spans="1:34" x14ac:dyDescent="0.2">
      <c r="A63" s="29" t="s">
        <v>47</v>
      </c>
      <c r="B63" s="71"/>
      <c r="C63" s="36">
        <v>41595.347999999998</v>
      </c>
      <c r="D63" s="36"/>
      <c r="E63" s="31">
        <f t="shared" si="0"/>
        <v>-7622.9847083172117</v>
      </c>
      <c r="F63" s="31">
        <f t="shared" si="1"/>
        <v>-7623</v>
      </c>
      <c r="G63" s="31">
        <f t="shared" si="6"/>
        <v>2.2728099997038953E-2</v>
      </c>
      <c r="H63" s="31"/>
      <c r="I63" s="31"/>
      <c r="J63" s="31">
        <f t="shared" si="7"/>
        <v>2.2728099997038953E-2</v>
      </c>
      <c r="K63" s="31"/>
      <c r="L63" s="31"/>
      <c r="M63" s="31"/>
      <c r="N63" s="31"/>
      <c r="O63" s="31">
        <f t="shared" ca="1" si="5"/>
        <v>-0.1832760495682465</v>
      </c>
      <c r="P63" s="31"/>
      <c r="Q63" s="32">
        <f t="shared" si="4"/>
        <v>26576.847999999998</v>
      </c>
      <c r="S63" s="31"/>
      <c r="T63" s="31"/>
      <c r="U63" s="31"/>
      <c r="V63" s="31"/>
      <c r="W63" s="31"/>
      <c r="X63" s="31"/>
      <c r="Y63" s="31"/>
      <c r="Z63" s="31"/>
      <c r="AA63" s="31" t="s">
        <v>44</v>
      </c>
      <c r="AB63" s="31">
        <v>13</v>
      </c>
      <c r="AC63" s="31"/>
      <c r="AD63" s="31" t="s">
        <v>41</v>
      </c>
      <c r="AE63" s="31"/>
      <c r="AF63" s="31" t="s">
        <v>43</v>
      </c>
      <c r="AG63" s="31"/>
      <c r="AH63" s="31"/>
    </row>
    <row r="64" spans="1:34" x14ac:dyDescent="0.2">
      <c r="A64" s="29" t="s">
        <v>47</v>
      </c>
      <c r="B64" s="71"/>
      <c r="C64" s="36">
        <v>41650.338000000003</v>
      </c>
      <c r="D64" s="36"/>
      <c r="E64" s="31">
        <f t="shared" si="0"/>
        <v>-7585.9869110284017</v>
      </c>
      <c r="F64" s="31">
        <f t="shared" si="1"/>
        <v>-7586</v>
      </c>
      <c r="G64" s="31">
        <f t="shared" si="6"/>
        <v>1.9454200002655853E-2</v>
      </c>
      <c r="H64" s="31"/>
      <c r="I64" s="31"/>
      <c r="J64" s="31">
        <f t="shared" si="7"/>
        <v>1.9454200002655853E-2</v>
      </c>
      <c r="K64" s="31"/>
      <c r="L64" s="31"/>
      <c r="M64" s="31"/>
      <c r="N64" s="31"/>
      <c r="O64" s="31">
        <f t="shared" ca="1" si="5"/>
        <v>-0.18259883182078546</v>
      </c>
      <c r="P64" s="31"/>
      <c r="Q64" s="32">
        <f t="shared" si="4"/>
        <v>26631.838000000003</v>
      </c>
      <c r="S64" s="31"/>
      <c r="T64" s="31"/>
      <c r="U64" s="31"/>
      <c r="V64" s="31"/>
      <c r="W64" s="31"/>
      <c r="X64" s="31"/>
      <c r="Y64" s="31"/>
      <c r="Z64" s="31"/>
      <c r="AA64" s="31" t="s">
        <v>44</v>
      </c>
      <c r="AB64" s="31">
        <v>11</v>
      </c>
      <c r="AC64" s="31"/>
      <c r="AD64" s="31" t="s">
        <v>41</v>
      </c>
      <c r="AE64" s="31"/>
      <c r="AF64" s="31" t="s">
        <v>43</v>
      </c>
      <c r="AG64" s="31"/>
      <c r="AH64" s="31"/>
    </row>
    <row r="65" spans="1:34" x14ac:dyDescent="0.2">
      <c r="A65" s="29" t="s">
        <v>49</v>
      </c>
      <c r="B65" s="71"/>
      <c r="C65" s="36">
        <v>41653.311000000002</v>
      </c>
      <c r="D65" s="36"/>
      <c r="E65" s="31">
        <f t="shared" si="0"/>
        <v>-7583.9866482289917</v>
      </c>
      <c r="F65" s="31">
        <f t="shared" si="1"/>
        <v>-7584</v>
      </c>
      <c r="G65" s="31">
        <f t="shared" si="6"/>
        <v>1.9844800001010299E-2</v>
      </c>
      <c r="H65" s="31"/>
      <c r="I65" s="31"/>
      <c r="J65" s="31">
        <f t="shared" si="7"/>
        <v>1.9844800001010299E-2</v>
      </c>
      <c r="K65" s="31"/>
      <c r="L65" s="31"/>
      <c r="M65" s="31"/>
      <c r="N65" s="31"/>
      <c r="O65" s="31">
        <f t="shared" ca="1" si="5"/>
        <v>-0.18256222545605783</v>
      </c>
      <c r="P65" s="31"/>
      <c r="Q65" s="32">
        <f t="shared" si="4"/>
        <v>26634.811000000002</v>
      </c>
      <c r="S65" s="31"/>
      <c r="T65" s="31"/>
      <c r="U65" s="31"/>
      <c r="V65" s="31"/>
      <c r="W65" s="31"/>
      <c r="X65" s="31"/>
      <c r="Y65" s="31"/>
      <c r="Z65" s="31"/>
      <c r="AA65" s="31" t="s">
        <v>44</v>
      </c>
      <c r="AB65" s="31">
        <v>8</v>
      </c>
      <c r="AC65" s="31"/>
      <c r="AD65" s="31" t="s">
        <v>48</v>
      </c>
      <c r="AE65" s="31"/>
      <c r="AF65" s="31" t="s">
        <v>43</v>
      </c>
      <c r="AG65" s="31"/>
      <c r="AH65" s="31"/>
    </row>
    <row r="66" spans="1:34" x14ac:dyDescent="0.2">
      <c r="A66" s="29" t="s">
        <v>50</v>
      </c>
      <c r="B66" s="71"/>
      <c r="C66" s="36">
        <v>41895.574000000001</v>
      </c>
      <c r="D66" s="36"/>
      <c r="E66" s="31">
        <f t="shared" si="0"/>
        <v>-7420.9897876256455</v>
      </c>
      <c r="F66" s="31">
        <f t="shared" si="1"/>
        <v>-7421</v>
      </c>
      <c r="G66" s="31">
        <f t="shared" si="6"/>
        <v>1.5178699999523815E-2</v>
      </c>
      <c r="H66" s="31"/>
      <c r="I66" s="31"/>
      <c r="J66" s="31">
        <f t="shared" si="7"/>
        <v>1.5178699999523815E-2</v>
      </c>
      <c r="K66" s="31"/>
      <c r="L66" s="31"/>
      <c r="M66" s="31"/>
      <c r="N66" s="31"/>
      <c r="O66" s="31">
        <f t="shared" ca="1" si="5"/>
        <v>-0.17957880673075649</v>
      </c>
      <c r="P66" s="31"/>
      <c r="Q66" s="32">
        <f t="shared" si="4"/>
        <v>26877.074000000001</v>
      </c>
      <c r="S66" s="31"/>
      <c r="T66" s="31"/>
      <c r="U66" s="31"/>
      <c r="V66" s="31"/>
      <c r="W66" s="31"/>
      <c r="X66" s="31"/>
      <c r="Y66" s="31"/>
      <c r="Z66" s="31"/>
      <c r="AA66" s="31" t="s">
        <v>44</v>
      </c>
      <c r="AB66" s="31">
        <v>10</v>
      </c>
      <c r="AC66" s="31"/>
      <c r="AD66" s="31" t="s">
        <v>48</v>
      </c>
      <c r="AE66" s="31"/>
      <c r="AF66" s="31" t="s">
        <v>43</v>
      </c>
      <c r="AG66" s="31"/>
      <c r="AH66" s="31"/>
    </row>
    <row r="67" spans="1:34" x14ac:dyDescent="0.2">
      <c r="A67" s="29" t="s">
        <v>51</v>
      </c>
      <c r="B67" s="71"/>
      <c r="C67" s="36">
        <v>41901.516000000003</v>
      </c>
      <c r="D67" s="36"/>
      <c r="E67" s="31">
        <f t="shared" si="0"/>
        <v>-7416.991953265031</v>
      </c>
      <c r="F67" s="31">
        <f t="shared" si="1"/>
        <v>-7417</v>
      </c>
      <c r="G67" s="31">
        <f t="shared" si="6"/>
        <v>1.1959900002693757E-2</v>
      </c>
      <c r="H67" s="31"/>
      <c r="I67" s="31"/>
      <c r="J67" s="31">
        <f t="shared" si="7"/>
        <v>1.1959900002693757E-2</v>
      </c>
      <c r="K67" s="31"/>
      <c r="L67" s="31"/>
      <c r="M67" s="31"/>
      <c r="N67" s="31"/>
      <c r="O67" s="31">
        <f t="shared" ca="1" si="5"/>
        <v>-0.17950559400130128</v>
      </c>
      <c r="P67" s="31"/>
      <c r="Q67" s="32">
        <f t="shared" si="4"/>
        <v>26883.016000000003</v>
      </c>
      <c r="S67" s="31"/>
      <c r="T67" s="31"/>
      <c r="U67" s="31"/>
      <c r="V67" s="31"/>
      <c r="W67" s="31"/>
      <c r="X67" s="31"/>
      <c r="Y67" s="31"/>
      <c r="Z67" s="31"/>
      <c r="AA67" s="31" t="s">
        <v>44</v>
      </c>
      <c r="AB67" s="31">
        <v>7</v>
      </c>
      <c r="AC67" s="31"/>
      <c r="AD67" s="31" t="s">
        <v>48</v>
      </c>
      <c r="AE67" s="31"/>
      <c r="AF67" s="31" t="s">
        <v>43</v>
      </c>
      <c r="AG67" s="31"/>
      <c r="AH67" s="31"/>
    </row>
    <row r="68" spans="1:34" x14ac:dyDescent="0.2">
      <c r="A68" s="29" t="s">
        <v>51</v>
      </c>
      <c r="B68" s="71"/>
      <c r="C68" s="36">
        <v>41901.519</v>
      </c>
      <c r="D68" s="36"/>
      <c r="E68" s="31">
        <f t="shared" si="0"/>
        <v>-7416.9899348363761</v>
      </c>
      <c r="F68" s="31">
        <f t="shared" si="1"/>
        <v>-7417</v>
      </c>
      <c r="G68" s="31">
        <f t="shared" si="6"/>
        <v>1.4959899999666959E-2</v>
      </c>
      <c r="H68" s="31"/>
      <c r="I68" s="31"/>
      <c r="J68" s="31">
        <f t="shared" si="7"/>
        <v>1.4959899999666959E-2</v>
      </c>
      <c r="K68" s="31"/>
      <c r="L68" s="31"/>
      <c r="M68" s="31"/>
      <c r="N68" s="31"/>
      <c r="O68" s="31">
        <f t="shared" ca="1" si="5"/>
        <v>-0.17950559400130128</v>
      </c>
      <c r="P68" s="31"/>
      <c r="Q68" s="32">
        <f t="shared" si="4"/>
        <v>26883.019</v>
      </c>
      <c r="S68" s="31"/>
      <c r="T68" s="31"/>
      <c r="U68" s="31"/>
      <c r="V68" s="31"/>
      <c r="W68" s="31"/>
      <c r="X68" s="31"/>
      <c r="Y68" s="31"/>
      <c r="Z68" s="31"/>
      <c r="AA68" s="31" t="s">
        <v>44</v>
      </c>
      <c r="AB68" s="31">
        <v>16</v>
      </c>
      <c r="AC68" s="31"/>
      <c r="AD68" s="31" t="s">
        <v>41</v>
      </c>
      <c r="AE68" s="31"/>
      <c r="AF68" s="31" t="s">
        <v>43</v>
      </c>
      <c r="AG68" s="31"/>
      <c r="AH68" s="31"/>
    </row>
    <row r="69" spans="1:34" x14ac:dyDescent="0.2">
      <c r="A69" s="29" t="s">
        <v>51</v>
      </c>
      <c r="B69" s="71"/>
      <c r="C69" s="36">
        <v>41904.487000000001</v>
      </c>
      <c r="D69" s="36"/>
      <c r="E69" s="31">
        <f t="shared" si="0"/>
        <v>-7414.9930360847266</v>
      </c>
      <c r="F69" s="31">
        <f t="shared" si="1"/>
        <v>-7415</v>
      </c>
      <c r="G69" s="31">
        <f t="shared" si="6"/>
        <v>1.035050000064075E-2</v>
      </c>
      <c r="H69" s="31"/>
      <c r="I69" s="31"/>
      <c r="J69" s="31">
        <f t="shared" si="7"/>
        <v>1.035050000064075E-2</v>
      </c>
      <c r="K69" s="31"/>
      <c r="L69" s="31"/>
      <c r="M69" s="31"/>
      <c r="N69" s="31"/>
      <c r="O69" s="31">
        <f t="shared" ca="1" si="5"/>
        <v>-0.17946898763657365</v>
      </c>
      <c r="P69" s="31"/>
      <c r="Q69" s="32">
        <f t="shared" si="4"/>
        <v>26885.987000000001</v>
      </c>
      <c r="S69" s="31"/>
      <c r="T69" s="31"/>
      <c r="U69" s="31"/>
      <c r="V69" s="31"/>
      <c r="W69" s="31"/>
      <c r="X69" s="31"/>
      <c r="Y69" s="31"/>
      <c r="Z69" s="31"/>
      <c r="AA69" s="31" t="s">
        <v>44</v>
      </c>
      <c r="AB69" s="31">
        <v>11</v>
      </c>
      <c r="AC69" s="31"/>
      <c r="AD69" s="31" t="s">
        <v>48</v>
      </c>
      <c r="AE69" s="31"/>
      <c r="AF69" s="31" t="s">
        <v>43</v>
      </c>
      <c r="AG69" s="31"/>
      <c r="AH69" s="31"/>
    </row>
    <row r="70" spans="1:34" x14ac:dyDescent="0.2">
      <c r="A70" s="29" t="s">
        <v>52</v>
      </c>
      <c r="B70" s="71"/>
      <c r="C70" s="36">
        <v>41971.370999999999</v>
      </c>
      <c r="D70" s="36"/>
      <c r="E70" s="31">
        <f t="shared" si="0"/>
        <v>-7369.9928419791713</v>
      </c>
      <c r="F70" s="31">
        <f t="shared" si="1"/>
        <v>-7370</v>
      </c>
      <c r="G70" s="31">
        <f t="shared" si="6"/>
        <v>1.0639000000082888E-2</v>
      </c>
      <c r="H70" s="31"/>
      <c r="I70" s="31"/>
      <c r="J70" s="31">
        <f t="shared" si="7"/>
        <v>1.0639000000082888E-2</v>
      </c>
      <c r="K70" s="31"/>
      <c r="L70" s="31"/>
      <c r="M70" s="31"/>
      <c r="N70" s="31"/>
      <c r="O70" s="31">
        <f t="shared" ca="1" si="5"/>
        <v>-0.17864534443020214</v>
      </c>
      <c r="P70" s="31"/>
      <c r="Q70" s="32">
        <f t="shared" si="4"/>
        <v>26952.870999999999</v>
      </c>
      <c r="S70" s="31"/>
      <c r="T70" s="31"/>
      <c r="U70" s="31"/>
      <c r="V70" s="31"/>
      <c r="W70" s="31"/>
      <c r="X70" s="31"/>
      <c r="Y70" s="31"/>
      <c r="Z70" s="31"/>
      <c r="AA70" s="31" t="s">
        <v>44</v>
      </c>
      <c r="AB70" s="31">
        <v>7</v>
      </c>
      <c r="AC70" s="31"/>
      <c r="AD70" s="31" t="s">
        <v>48</v>
      </c>
      <c r="AE70" s="31"/>
      <c r="AF70" s="31" t="s">
        <v>43</v>
      </c>
      <c r="AG70" s="31"/>
      <c r="AH70" s="31"/>
    </row>
    <row r="71" spans="1:34" x14ac:dyDescent="0.2">
      <c r="A71" s="29" t="s">
        <v>52</v>
      </c>
      <c r="B71" s="71"/>
      <c r="C71" s="36">
        <v>41974.345000000001</v>
      </c>
      <c r="D71" s="36"/>
      <c r="E71" s="31">
        <f t="shared" si="0"/>
        <v>-7367.9919063702064</v>
      </c>
      <c r="F71" s="31">
        <f t="shared" si="1"/>
        <v>-7368</v>
      </c>
      <c r="G71" s="31">
        <f t="shared" si="6"/>
        <v>1.2029600002279039E-2</v>
      </c>
      <c r="H71" s="31"/>
      <c r="I71" s="31"/>
      <c r="J71" s="31">
        <f t="shared" si="7"/>
        <v>1.2029600002279039E-2</v>
      </c>
      <c r="K71" s="31"/>
      <c r="L71" s="31"/>
      <c r="M71" s="31"/>
      <c r="N71" s="31"/>
      <c r="O71" s="31">
        <f t="shared" ca="1" si="5"/>
        <v>-0.1786087380654745</v>
      </c>
      <c r="P71" s="31"/>
      <c r="Q71" s="32">
        <f t="shared" si="4"/>
        <v>26955.845000000001</v>
      </c>
      <c r="S71" s="31"/>
      <c r="T71" s="31"/>
      <c r="U71" s="31"/>
      <c r="V71" s="31"/>
      <c r="W71" s="31"/>
      <c r="X71" s="31"/>
      <c r="Y71" s="31"/>
      <c r="Z71" s="31"/>
      <c r="AA71" s="31" t="s">
        <v>44</v>
      </c>
      <c r="AB71" s="31">
        <v>11</v>
      </c>
      <c r="AC71" s="31"/>
      <c r="AD71" s="31" t="s">
        <v>41</v>
      </c>
      <c r="AE71" s="31"/>
      <c r="AF71" s="31" t="s">
        <v>43</v>
      </c>
      <c r="AG71" s="31"/>
      <c r="AH71" s="31"/>
    </row>
    <row r="72" spans="1:34" x14ac:dyDescent="0.2">
      <c r="A72" s="29" t="s">
        <v>52</v>
      </c>
      <c r="B72" s="71"/>
      <c r="C72" s="36">
        <v>41980.290999999997</v>
      </c>
      <c r="D72" s="36"/>
      <c r="E72" s="31">
        <f t="shared" si="0"/>
        <v>-7363.9913807713865</v>
      </c>
      <c r="F72" s="31">
        <f t="shared" si="1"/>
        <v>-7364</v>
      </c>
      <c r="G72" s="31">
        <f t="shared" si="6"/>
        <v>1.2810799998987932E-2</v>
      </c>
      <c r="H72" s="31"/>
      <c r="I72" s="31"/>
      <c r="J72" s="31">
        <f t="shared" si="7"/>
        <v>1.2810799998987932E-2</v>
      </c>
      <c r="K72" s="31"/>
      <c r="L72" s="31"/>
      <c r="M72" s="31"/>
      <c r="N72" s="31"/>
      <c r="O72" s="31">
        <f t="shared" ca="1" si="5"/>
        <v>-0.17853552533601924</v>
      </c>
      <c r="P72" s="31"/>
      <c r="Q72" s="32">
        <f t="shared" si="4"/>
        <v>26961.790999999997</v>
      </c>
      <c r="S72" s="31"/>
      <c r="T72" s="31"/>
      <c r="U72" s="31"/>
      <c r="V72" s="31"/>
      <c r="W72" s="31"/>
      <c r="X72" s="31"/>
      <c r="Y72" s="31"/>
      <c r="Z72" s="31"/>
      <c r="AA72" s="31" t="s">
        <v>44</v>
      </c>
      <c r="AB72" s="31">
        <v>5</v>
      </c>
      <c r="AC72" s="31"/>
      <c r="AD72" s="31" t="s">
        <v>48</v>
      </c>
      <c r="AE72" s="31"/>
      <c r="AF72" s="31" t="s">
        <v>43</v>
      </c>
      <c r="AG72" s="31"/>
      <c r="AH72" s="31"/>
    </row>
    <row r="73" spans="1:34" x14ac:dyDescent="0.2">
      <c r="A73" s="29" t="s">
        <v>52</v>
      </c>
      <c r="B73" s="71"/>
      <c r="C73" s="36">
        <v>41983.245000000003</v>
      </c>
      <c r="D73" s="36"/>
      <c r="E73" s="31">
        <f t="shared" si="0"/>
        <v>-7362.0039013534688</v>
      </c>
      <c r="F73" s="31">
        <f t="shared" si="1"/>
        <v>-7362</v>
      </c>
      <c r="G73" s="31">
        <f t="shared" si="6"/>
        <v>-5.7985999956144951E-3</v>
      </c>
      <c r="H73" s="31"/>
      <c r="I73" s="31"/>
      <c r="J73" s="31">
        <f t="shared" si="7"/>
        <v>-5.7985999956144951E-3</v>
      </c>
      <c r="K73" s="31"/>
      <c r="L73" s="31"/>
      <c r="M73" s="31"/>
      <c r="N73" s="31"/>
      <c r="O73" s="31">
        <f t="shared" ca="1" si="5"/>
        <v>-0.17849891897129161</v>
      </c>
      <c r="P73" s="31"/>
      <c r="Q73" s="32">
        <f t="shared" si="4"/>
        <v>26964.745000000003</v>
      </c>
      <c r="S73" s="31"/>
      <c r="T73" s="31"/>
      <c r="U73" s="31"/>
      <c r="V73" s="31"/>
      <c r="W73" s="31"/>
      <c r="X73" s="31"/>
      <c r="Y73" s="31"/>
      <c r="Z73" s="31"/>
      <c r="AA73" s="31" t="s">
        <v>44</v>
      </c>
      <c r="AB73" s="31">
        <v>4</v>
      </c>
      <c r="AC73" s="31"/>
      <c r="AD73" s="31" t="s">
        <v>48</v>
      </c>
      <c r="AE73" s="31"/>
      <c r="AF73" s="31" t="s">
        <v>43</v>
      </c>
      <c r="AG73" s="31"/>
      <c r="AH73" s="31"/>
    </row>
    <row r="74" spans="1:34" x14ac:dyDescent="0.2">
      <c r="A74" s="29" t="s">
        <v>54</v>
      </c>
      <c r="B74" s="71"/>
      <c r="C74" s="36">
        <v>42090.271999999997</v>
      </c>
      <c r="D74" s="36"/>
      <c r="E74" s="31">
        <f t="shared" si="0"/>
        <v>-7289.9951133842223</v>
      </c>
      <c r="F74" s="31">
        <f t="shared" si="1"/>
        <v>-7290</v>
      </c>
      <c r="G74" s="31">
        <f t="shared" si="6"/>
        <v>7.2629999995115213E-3</v>
      </c>
      <c r="H74" s="31"/>
      <c r="I74" s="31"/>
      <c r="J74" s="31">
        <f t="shared" si="7"/>
        <v>7.2629999995115213E-3</v>
      </c>
      <c r="K74" s="31"/>
      <c r="L74" s="31"/>
      <c r="M74" s="31"/>
      <c r="N74" s="31"/>
      <c r="O74" s="31">
        <f t="shared" ca="1" si="5"/>
        <v>-0.17718108984109715</v>
      </c>
      <c r="P74" s="31"/>
      <c r="Q74" s="32">
        <f t="shared" si="4"/>
        <v>27071.771999999997</v>
      </c>
      <c r="S74" s="31"/>
      <c r="T74" s="31"/>
      <c r="U74" s="31"/>
      <c r="V74" s="31"/>
      <c r="W74" s="31"/>
      <c r="X74" s="31"/>
      <c r="Y74" s="31"/>
      <c r="Z74" s="31"/>
      <c r="AA74" s="31" t="s">
        <v>44</v>
      </c>
      <c r="AB74" s="31">
        <v>6</v>
      </c>
      <c r="AC74" s="31"/>
      <c r="AD74" s="31" t="s">
        <v>48</v>
      </c>
      <c r="AE74" s="31"/>
      <c r="AF74" s="31" t="s">
        <v>43</v>
      </c>
      <c r="AG74" s="31"/>
      <c r="AH74" s="31"/>
    </row>
    <row r="75" spans="1:34" x14ac:dyDescent="0.2">
      <c r="A75" s="29" t="s">
        <v>56</v>
      </c>
      <c r="B75" s="71"/>
      <c r="C75" s="36">
        <v>42402.383000000002</v>
      </c>
      <c r="D75" s="36"/>
      <c r="E75" s="31">
        <f t="shared" si="0"/>
        <v>-7080.0038511618768</v>
      </c>
      <c r="F75" s="31">
        <f t="shared" si="1"/>
        <v>-7080</v>
      </c>
      <c r="G75" s="31">
        <f t="shared" si="6"/>
        <v>-5.7239999950979836E-3</v>
      </c>
      <c r="H75" s="31"/>
      <c r="I75" s="31"/>
      <c r="J75" s="31">
        <f t="shared" si="7"/>
        <v>-5.7239999950979836E-3</v>
      </c>
      <c r="K75" s="31"/>
      <c r="L75" s="31"/>
      <c r="M75" s="31"/>
      <c r="N75" s="31"/>
      <c r="O75" s="31">
        <f t="shared" ca="1" si="5"/>
        <v>-0.17333742154469672</v>
      </c>
      <c r="P75" s="31"/>
      <c r="Q75" s="32">
        <f t="shared" si="4"/>
        <v>27383.883000000002</v>
      </c>
      <c r="S75" s="31"/>
      <c r="T75" s="31"/>
      <c r="U75" s="31"/>
      <c r="V75" s="31"/>
      <c r="W75" s="31"/>
      <c r="X75" s="31"/>
      <c r="Y75" s="31"/>
      <c r="Z75" s="31"/>
      <c r="AA75" s="31" t="s">
        <v>44</v>
      </c>
      <c r="AB75" s="31">
        <v>8</v>
      </c>
      <c r="AC75" s="31"/>
      <c r="AD75" s="31" t="s">
        <v>55</v>
      </c>
      <c r="AE75" s="31"/>
      <c r="AF75" s="31" t="s">
        <v>43</v>
      </c>
      <c r="AG75" s="31"/>
      <c r="AH75" s="31"/>
    </row>
    <row r="76" spans="1:34" x14ac:dyDescent="0.2">
      <c r="A76" s="29" t="s">
        <v>56</v>
      </c>
      <c r="B76" s="71"/>
      <c r="C76" s="36">
        <v>42402.391000000003</v>
      </c>
      <c r="D76" s="36"/>
      <c r="E76" s="31">
        <f t="shared" si="0"/>
        <v>-7079.9984686854559</v>
      </c>
      <c r="F76" s="31">
        <f t="shared" si="1"/>
        <v>-7080</v>
      </c>
      <c r="G76" s="31">
        <f t="shared" si="6"/>
        <v>2.2760000065318309E-3</v>
      </c>
      <c r="H76" s="31"/>
      <c r="I76" s="31"/>
      <c r="J76" s="31">
        <f t="shared" si="7"/>
        <v>2.2760000065318309E-3</v>
      </c>
      <c r="K76" s="31"/>
      <c r="L76" s="31"/>
      <c r="M76" s="31"/>
      <c r="N76" s="31"/>
      <c r="O76" s="31">
        <f t="shared" ca="1" si="5"/>
        <v>-0.17333742154469672</v>
      </c>
      <c r="P76" s="31"/>
      <c r="Q76" s="32">
        <f t="shared" si="4"/>
        <v>27383.891000000003</v>
      </c>
      <c r="S76" s="31"/>
      <c r="T76" s="31"/>
      <c r="U76" s="31"/>
      <c r="V76" s="31"/>
      <c r="W76" s="31"/>
      <c r="X76" s="31"/>
      <c r="Y76" s="31"/>
      <c r="Z76" s="31"/>
      <c r="AA76" s="31" t="s">
        <v>44</v>
      </c>
      <c r="AB76" s="31">
        <v>10</v>
      </c>
      <c r="AC76" s="31"/>
      <c r="AD76" s="31" t="s">
        <v>48</v>
      </c>
      <c r="AE76" s="31"/>
      <c r="AF76" s="31" t="s">
        <v>43</v>
      </c>
      <c r="AG76" s="31"/>
      <c r="AH76" s="31"/>
    </row>
    <row r="77" spans="1:34" x14ac:dyDescent="0.2">
      <c r="A77" s="29" t="s">
        <v>57</v>
      </c>
      <c r="B77" s="71"/>
      <c r="C77" s="36">
        <v>42414.277999999998</v>
      </c>
      <c r="D77" s="36"/>
      <c r="E77" s="31">
        <f t="shared" si="0"/>
        <v>-7072.0007815355766</v>
      </c>
      <c r="F77" s="31">
        <f t="shared" si="1"/>
        <v>-7072</v>
      </c>
      <c r="G77" s="31">
        <f t="shared" si="6"/>
        <v>-1.1616000047069974E-3</v>
      </c>
      <c r="H77" s="31"/>
      <c r="I77" s="31"/>
      <c r="J77" s="31">
        <f t="shared" si="7"/>
        <v>-1.1616000047069974E-3</v>
      </c>
      <c r="K77" s="31"/>
      <c r="L77" s="31"/>
      <c r="M77" s="31"/>
      <c r="N77" s="31"/>
      <c r="O77" s="31">
        <f t="shared" ca="1" si="5"/>
        <v>-0.1731909960857862</v>
      </c>
      <c r="P77" s="31"/>
      <c r="Q77" s="32">
        <f t="shared" si="4"/>
        <v>27395.777999999998</v>
      </c>
      <c r="S77" s="31"/>
      <c r="T77" s="31"/>
      <c r="U77" s="31"/>
      <c r="V77" s="31"/>
      <c r="W77" s="31"/>
      <c r="X77" s="31"/>
      <c r="Y77" s="31"/>
      <c r="Z77" s="31"/>
      <c r="AA77" s="31" t="s">
        <v>44</v>
      </c>
      <c r="AB77" s="31">
        <v>10</v>
      </c>
      <c r="AC77" s="31"/>
      <c r="AD77" s="31" t="s">
        <v>41</v>
      </c>
      <c r="AE77" s="31"/>
      <c r="AF77" s="31" t="s">
        <v>43</v>
      </c>
      <c r="AG77" s="31"/>
      <c r="AH77" s="31"/>
    </row>
    <row r="78" spans="1:34" x14ac:dyDescent="0.2">
      <c r="A78" s="29" t="s">
        <v>57</v>
      </c>
      <c r="B78" s="71"/>
      <c r="C78" s="36">
        <v>42414.281000000003</v>
      </c>
      <c r="D78" s="36"/>
      <c r="E78" s="31">
        <f t="shared" si="0"/>
        <v>-7071.9987631069162</v>
      </c>
      <c r="F78" s="31">
        <f t="shared" si="1"/>
        <v>-7072</v>
      </c>
      <c r="G78" s="31">
        <f t="shared" si="6"/>
        <v>1.8383999995421618E-3</v>
      </c>
      <c r="H78" s="31"/>
      <c r="I78" s="31"/>
      <c r="J78" s="31">
        <f t="shared" si="7"/>
        <v>1.8383999995421618E-3</v>
      </c>
      <c r="K78" s="31"/>
      <c r="L78" s="31"/>
      <c r="M78" s="31"/>
      <c r="N78" s="31"/>
      <c r="O78" s="31">
        <f t="shared" ca="1" si="5"/>
        <v>-0.1731909960857862</v>
      </c>
      <c r="P78" s="31"/>
      <c r="Q78" s="32">
        <f t="shared" si="4"/>
        <v>27395.781000000003</v>
      </c>
      <c r="S78" s="31"/>
      <c r="T78" s="31"/>
      <c r="U78" s="31"/>
      <c r="V78" s="31"/>
      <c r="W78" s="31"/>
      <c r="X78" s="31"/>
      <c r="Y78" s="31"/>
      <c r="Z78" s="31"/>
      <c r="AA78" s="31" t="s">
        <v>44</v>
      </c>
      <c r="AB78" s="31">
        <v>5</v>
      </c>
      <c r="AC78" s="31"/>
      <c r="AD78" s="31" t="s">
        <v>48</v>
      </c>
      <c r="AE78" s="31"/>
      <c r="AF78" s="31" t="s">
        <v>43</v>
      </c>
      <c r="AG78" s="31"/>
      <c r="AH78" s="31"/>
    </row>
    <row r="79" spans="1:34" x14ac:dyDescent="0.2">
      <c r="A79" s="29" t="s">
        <v>57</v>
      </c>
      <c r="B79" s="71"/>
      <c r="C79" s="36">
        <v>42414.285000000003</v>
      </c>
      <c r="D79" s="36"/>
      <c r="E79" s="31">
        <f t="shared" si="0"/>
        <v>-7071.9960718687062</v>
      </c>
      <c r="F79" s="31">
        <f t="shared" si="1"/>
        <v>-7072</v>
      </c>
      <c r="G79" s="31">
        <f t="shared" si="6"/>
        <v>5.8384000003570691E-3</v>
      </c>
      <c r="H79" s="31"/>
      <c r="I79" s="31"/>
      <c r="J79" s="31">
        <f t="shared" si="7"/>
        <v>5.8384000003570691E-3</v>
      </c>
      <c r="K79" s="31"/>
      <c r="L79" s="31"/>
      <c r="M79" s="31"/>
      <c r="N79" s="31"/>
      <c r="O79" s="31">
        <f t="shared" ca="1" si="5"/>
        <v>-0.1731909960857862</v>
      </c>
      <c r="P79" s="31"/>
      <c r="Q79" s="32">
        <f t="shared" si="4"/>
        <v>27395.785000000003</v>
      </c>
      <c r="S79" s="31"/>
      <c r="T79" s="31"/>
      <c r="U79" s="31"/>
      <c r="V79" s="31"/>
      <c r="W79" s="31"/>
      <c r="X79" s="31"/>
      <c r="Y79" s="31"/>
      <c r="Z79" s="31"/>
      <c r="AA79" s="31" t="s">
        <v>44</v>
      </c>
      <c r="AB79" s="31">
        <v>6</v>
      </c>
      <c r="AC79" s="31"/>
      <c r="AD79" s="31" t="s">
        <v>55</v>
      </c>
      <c r="AE79" s="31"/>
      <c r="AF79" s="31" t="s">
        <v>43</v>
      </c>
      <c r="AG79" s="31"/>
      <c r="AH79" s="31"/>
    </row>
    <row r="80" spans="1:34" x14ac:dyDescent="0.2">
      <c r="A80" s="29" t="s">
        <v>57</v>
      </c>
      <c r="B80" s="71"/>
      <c r="C80" s="36">
        <v>42417.245999999999</v>
      </c>
      <c r="D80" s="36"/>
      <c r="E80" s="31">
        <f t="shared" si="0"/>
        <v>-7070.0038827839271</v>
      </c>
      <c r="F80" s="31">
        <f t="shared" si="1"/>
        <v>-7070</v>
      </c>
      <c r="G80" s="31">
        <f t="shared" si="6"/>
        <v>-5.7709999964572489E-3</v>
      </c>
      <c r="H80" s="31"/>
      <c r="I80" s="31"/>
      <c r="J80" s="31">
        <f t="shared" si="7"/>
        <v>-5.7709999964572489E-3</v>
      </c>
      <c r="K80" s="31"/>
      <c r="L80" s="31"/>
      <c r="M80" s="31"/>
      <c r="N80" s="31"/>
      <c r="O80" s="31">
        <f t="shared" ca="1" si="5"/>
        <v>-0.17315438972105857</v>
      </c>
      <c r="P80" s="31"/>
      <c r="Q80" s="32">
        <f t="shared" si="4"/>
        <v>27398.745999999999</v>
      </c>
      <c r="S80" s="31"/>
      <c r="T80" s="31"/>
      <c r="U80" s="31"/>
      <c r="V80" s="31"/>
      <c r="W80" s="31"/>
      <c r="X80" s="31"/>
      <c r="Y80" s="31"/>
      <c r="Z80" s="31"/>
      <c r="AA80" s="31" t="s">
        <v>44</v>
      </c>
      <c r="AB80" s="31">
        <v>6</v>
      </c>
      <c r="AC80" s="31"/>
      <c r="AD80" s="31" t="s">
        <v>55</v>
      </c>
      <c r="AE80" s="31"/>
      <c r="AF80" s="31" t="s">
        <v>43</v>
      </c>
      <c r="AG80" s="31"/>
      <c r="AH80" s="31"/>
    </row>
    <row r="81" spans="1:34" x14ac:dyDescent="0.2">
      <c r="A81" s="29" t="s">
        <v>57</v>
      </c>
      <c r="B81" s="71"/>
      <c r="C81" s="36">
        <v>42417.258999999998</v>
      </c>
      <c r="D81" s="36"/>
      <c r="E81" s="31">
        <f t="shared" si="0"/>
        <v>-7069.9951362597458</v>
      </c>
      <c r="F81" s="31">
        <f t="shared" si="1"/>
        <v>-7070</v>
      </c>
      <c r="G81" s="31">
        <f t="shared" si="6"/>
        <v>7.2290000025532208E-3</v>
      </c>
      <c r="H81" s="31"/>
      <c r="I81" s="31"/>
      <c r="J81" s="31">
        <f t="shared" si="7"/>
        <v>7.2290000025532208E-3</v>
      </c>
      <c r="K81" s="31"/>
      <c r="L81" s="31"/>
      <c r="M81" s="31"/>
      <c r="N81" s="31"/>
      <c r="O81" s="31">
        <f t="shared" ca="1" si="5"/>
        <v>-0.17315438972105857</v>
      </c>
      <c r="P81" s="31"/>
      <c r="Q81" s="32">
        <f t="shared" si="4"/>
        <v>27398.758999999998</v>
      </c>
      <c r="S81" s="31"/>
      <c r="T81" s="31"/>
      <c r="U81" s="31"/>
      <c r="V81" s="31"/>
      <c r="W81" s="31"/>
      <c r="X81" s="31"/>
      <c r="Y81" s="31"/>
      <c r="Z81" s="31"/>
      <c r="AA81" s="31" t="s">
        <v>44</v>
      </c>
      <c r="AB81" s="31">
        <v>5</v>
      </c>
      <c r="AC81" s="31"/>
      <c r="AD81" s="31" t="s">
        <v>48</v>
      </c>
      <c r="AE81" s="31"/>
      <c r="AF81" s="31" t="s">
        <v>43</v>
      </c>
      <c r="AG81" s="31"/>
      <c r="AH81" s="31"/>
    </row>
    <row r="82" spans="1:34" x14ac:dyDescent="0.2">
      <c r="A82" s="29" t="s">
        <v>58</v>
      </c>
      <c r="B82" s="71"/>
      <c r="C82" s="36">
        <v>42607.498</v>
      </c>
      <c r="D82" s="36" t="s">
        <v>53</v>
      </c>
      <c r="E82" s="31">
        <f t="shared" si="0"/>
        <v>-6942.0005198126601</v>
      </c>
      <c r="F82" s="31">
        <f t="shared" si="1"/>
        <v>-6942</v>
      </c>
      <c r="G82" s="31">
        <f t="shared" si="6"/>
        <v>-7.7259999670786783E-4</v>
      </c>
      <c r="H82" s="31"/>
      <c r="I82" s="31"/>
      <c r="J82" s="31">
        <f t="shared" si="7"/>
        <v>-7.7259999670786783E-4</v>
      </c>
      <c r="K82" s="31"/>
      <c r="L82" s="31"/>
      <c r="M82" s="31"/>
      <c r="N82" s="31"/>
      <c r="O82" s="31">
        <f t="shared" ca="1" si="5"/>
        <v>-0.1708115823784907</v>
      </c>
      <c r="P82" s="31"/>
      <c r="Q82" s="32">
        <f t="shared" si="4"/>
        <v>27588.998</v>
      </c>
      <c r="S82" s="31"/>
      <c r="T82" s="31"/>
      <c r="U82" s="31"/>
      <c r="V82" s="31"/>
      <c r="W82" s="31"/>
      <c r="X82" s="31"/>
      <c r="Y82" s="31"/>
      <c r="Z82" s="31"/>
      <c r="AA82" s="31" t="s">
        <v>44</v>
      </c>
      <c r="AB82" s="31">
        <v>8</v>
      </c>
      <c r="AC82" s="31"/>
      <c r="AD82" s="31" t="s">
        <v>55</v>
      </c>
      <c r="AE82" s="31"/>
      <c r="AF82" s="31" t="s">
        <v>43</v>
      </c>
      <c r="AG82" s="31"/>
      <c r="AH82" s="31"/>
    </row>
    <row r="83" spans="1:34" x14ac:dyDescent="0.2">
      <c r="A83" s="29" t="s">
        <v>59</v>
      </c>
      <c r="B83" s="71"/>
      <c r="C83" s="36">
        <v>42665.468000000001</v>
      </c>
      <c r="D83" s="36"/>
      <c r="E83" s="31">
        <f t="shared" si="0"/>
        <v>-6902.9977500575751</v>
      </c>
      <c r="F83" s="31">
        <f t="shared" si="1"/>
        <v>-6903</v>
      </c>
      <c r="G83" s="31">
        <f t="shared" si="6"/>
        <v>3.3441000050515868E-3</v>
      </c>
      <c r="H83" s="31"/>
      <c r="I83" s="31"/>
      <c r="J83" s="31">
        <f t="shared" si="7"/>
        <v>3.3441000050515868E-3</v>
      </c>
      <c r="K83" s="31"/>
      <c r="L83" s="31"/>
      <c r="M83" s="31"/>
      <c r="N83" s="31"/>
      <c r="O83" s="31">
        <f t="shared" ca="1" si="5"/>
        <v>-0.17009775826630202</v>
      </c>
      <c r="P83" s="31"/>
      <c r="Q83" s="32">
        <f t="shared" si="4"/>
        <v>27646.968000000001</v>
      </c>
      <c r="S83" s="31"/>
      <c r="T83" s="31"/>
      <c r="U83" s="31"/>
      <c r="V83" s="31"/>
      <c r="W83" s="31"/>
      <c r="X83" s="31"/>
      <c r="Y83" s="31"/>
      <c r="Z83" s="31"/>
      <c r="AA83" s="31" t="s">
        <v>44</v>
      </c>
      <c r="AB83" s="31">
        <v>6</v>
      </c>
      <c r="AC83" s="31"/>
      <c r="AD83" s="31" t="s">
        <v>48</v>
      </c>
      <c r="AE83" s="31"/>
      <c r="AF83" s="31" t="s">
        <v>43</v>
      </c>
      <c r="AG83" s="31"/>
      <c r="AH83" s="31"/>
    </row>
    <row r="84" spans="1:34" x14ac:dyDescent="0.2">
      <c r="A84" s="29" t="s">
        <v>59</v>
      </c>
      <c r="B84" s="71"/>
      <c r="C84" s="36">
        <v>42668.444000000003</v>
      </c>
      <c r="D84" s="36"/>
      <c r="E84" s="31">
        <f t="shared" si="0"/>
        <v>-6900.9954688295047</v>
      </c>
      <c r="F84" s="31">
        <f t="shared" si="1"/>
        <v>-6901</v>
      </c>
      <c r="G84" s="31">
        <f t="shared" si="6"/>
        <v>6.7347000003792346E-3</v>
      </c>
      <c r="H84" s="31"/>
      <c r="I84" s="31"/>
      <c r="J84" s="31">
        <f t="shared" si="7"/>
        <v>6.7347000003792346E-3</v>
      </c>
      <c r="K84" s="31"/>
      <c r="L84" s="31"/>
      <c r="M84" s="31"/>
      <c r="N84" s="31"/>
      <c r="O84" s="31">
        <f t="shared" ca="1" si="5"/>
        <v>-0.17006115190157439</v>
      </c>
      <c r="P84" s="31"/>
      <c r="Q84" s="32">
        <f t="shared" si="4"/>
        <v>27649.944000000003</v>
      </c>
      <c r="S84" s="31"/>
      <c r="T84" s="31"/>
      <c r="U84" s="31"/>
      <c r="V84" s="31"/>
      <c r="W84" s="31"/>
      <c r="X84" s="31"/>
      <c r="Y84" s="31"/>
      <c r="Z84" s="31"/>
      <c r="AA84" s="31" t="s">
        <v>44</v>
      </c>
      <c r="AB84" s="31">
        <v>7</v>
      </c>
      <c r="AC84" s="31"/>
      <c r="AD84" s="31" t="s">
        <v>48</v>
      </c>
      <c r="AE84" s="31"/>
      <c r="AF84" s="31" t="s">
        <v>43</v>
      </c>
      <c r="AG84" s="31"/>
      <c r="AH84" s="31"/>
    </row>
    <row r="85" spans="1:34" x14ac:dyDescent="0.2">
      <c r="A85" s="29" t="s">
        <v>59</v>
      </c>
      <c r="B85" s="71"/>
      <c r="C85" s="36">
        <v>42738.292000000001</v>
      </c>
      <c r="D85" s="36"/>
      <c r="E85" s="31">
        <f t="shared" ref="E85:E148" si="8">+(C85-C$7)/C$8</f>
        <v>-6854.0010672105109</v>
      </c>
      <c r="F85" s="31">
        <f t="shared" ref="F85:F148" si="9">ROUND(2*E85,0)/2</f>
        <v>-6854</v>
      </c>
      <c r="G85" s="31">
        <f t="shared" si="6"/>
        <v>-1.586200000019744E-3</v>
      </c>
      <c r="H85" s="31"/>
      <c r="I85" s="31"/>
      <c r="J85" s="31">
        <f t="shared" si="7"/>
        <v>-1.586200000019744E-3</v>
      </c>
      <c r="K85" s="31"/>
      <c r="L85" s="31"/>
      <c r="M85" s="31"/>
      <c r="N85" s="31"/>
      <c r="O85" s="31">
        <f t="shared" ca="1" si="5"/>
        <v>-0.16920090233047524</v>
      </c>
      <c r="P85" s="31"/>
      <c r="Q85" s="32">
        <f t="shared" ref="Q85:Q148" si="10">+C85-15018.5</f>
        <v>27719.792000000001</v>
      </c>
      <c r="S85" s="31"/>
      <c r="T85" s="31"/>
      <c r="U85" s="31"/>
      <c r="V85" s="31"/>
      <c r="W85" s="31"/>
      <c r="X85" s="31"/>
      <c r="Y85" s="31"/>
      <c r="Z85" s="31"/>
      <c r="AA85" s="31" t="s">
        <v>44</v>
      </c>
      <c r="AB85" s="31">
        <v>10</v>
      </c>
      <c r="AC85" s="31"/>
      <c r="AD85" s="31" t="s">
        <v>41</v>
      </c>
      <c r="AE85" s="31"/>
      <c r="AF85" s="31" t="s">
        <v>43</v>
      </c>
      <c r="AG85" s="31"/>
      <c r="AH85" s="31"/>
    </row>
    <row r="86" spans="1:34" x14ac:dyDescent="0.2">
      <c r="A86" s="29" t="s">
        <v>60</v>
      </c>
      <c r="B86" s="71"/>
      <c r="C86" s="36">
        <v>42778.421000000002</v>
      </c>
      <c r="D86" s="36"/>
      <c r="E86" s="31">
        <f t="shared" si="8"/>
        <v>-6827.0018926805496</v>
      </c>
      <c r="F86" s="31">
        <f t="shared" si="9"/>
        <v>-6827</v>
      </c>
      <c r="G86" s="31">
        <f t="shared" si="6"/>
        <v>-2.8130999999120831E-3</v>
      </c>
      <c r="H86" s="31"/>
      <c r="I86" s="31"/>
      <c r="J86" s="31">
        <f t="shared" si="7"/>
        <v>-2.8130999999120831E-3</v>
      </c>
      <c r="K86" s="31"/>
      <c r="L86" s="31"/>
      <c r="M86" s="31"/>
      <c r="N86" s="31"/>
      <c r="O86" s="31">
        <f t="shared" ca="1" si="5"/>
        <v>-0.1687067164066523</v>
      </c>
      <c r="P86" s="31"/>
      <c r="Q86" s="32">
        <f t="shared" si="10"/>
        <v>27759.921000000002</v>
      </c>
      <c r="S86" s="31"/>
      <c r="T86" s="31"/>
      <c r="U86" s="31"/>
      <c r="V86" s="31"/>
      <c r="W86" s="31"/>
      <c r="X86" s="31"/>
      <c r="Y86" s="31"/>
      <c r="Z86" s="31"/>
      <c r="AA86" s="31" t="s">
        <v>44</v>
      </c>
      <c r="AB86" s="31">
        <v>6</v>
      </c>
      <c r="AC86" s="31"/>
      <c r="AD86" s="31" t="s">
        <v>48</v>
      </c>
      <c r="AE86" s="31"/>
      <c r="AF86" s="31" t="s">
        <v>43</v>
      </c>
      <c r="AG86" s="31"/>
      <c r="AH86" s="31"/>
    </row>
    <row r="87" spans="1:34" x14ac:dyDescent="0.2">
      <c r="A87" s="29" t="s">
        <v>61</v>
      </c>
      <c r="B87" s="71"/>
      <c r="C87" s="36">
        <v>42796.254999999997</v>
      </c>
      <c r="D87" s="36"/>
      <c r="E87" s="31">
        <f t="shared" si="8"/>
        <v>-6815.0030071222955</v>
      </c>
      <c r="F87" s="31">
        <f t="shared" si="9"/>
        <v>-6815</v>
      </c>
      <c r="G87" s="31">
        <f t="shared" si="6"/>
        <v>-4.4695000033243559E-3</v>
      </c>
      <c r="H87" s="31"/>
      <c r="I87" s="31"/>
      <c r="J87" s="31">
        <f t="shared" si="7"/>
        <v>-4.4695000033243559E-3</v>
      </c>
      <c r="K87" s="31"/>
      <c r="L87" s="31"/>
      <c r="M87" s="31"/>
      <c r="N87" s="31"/>
      <c r="O87" s="31">
        <f t="shared" ca="1" si="5"/>
        <v>-0.16848707821828657</v>
      </c>
      <c r="P87" s="31"/>
      <c r="Q87" s="32">
        <f t="shared" si="10"/>
        <v>27777.754999999997</v>
      </c>
      <c r="S87" s="31"/>
      <c r="T87" s="31"/>
      <c r="U87" s="31"/>
      <c r="V87" s="31"/>
      <c r="W87" s="31"/>
      <c r="X87" s="31"/>
      <c r="Y87" s="31"/>
      <c r="Z87" s="31"/>
      <c r="AA87" s="31" t="s">
        <v>44</v>
      </c>
      <c r="AB87" s="31">
        <v>6</v>
      </c>
      <c r="AC87" s="31"/>
      <c r="AD87" s="31" t="s">
        <v>48</v>
      </c>
      <c r="AE87" s="31"/>
      <c r="AF87" s="31" t="s">
        <v>43</v>
      </c>
      <c r="AG87" s="31"/>
      <c r="AH87" s="31"/>
    </row>
    <row r="88" spans="1:34" x14ac:dyDescent="0.2">
      <c r="A88" s="29" t="s">
        <v>63</v>
      </c>
      <c r="B88" s="71"/>
      <c r="C88" s="36">
        <v>43051.902999999998</v>
      </c>
      <c r="D88" s="36"/>
      <c r="E88" s="31">
        <f t="shared" si="8"/>
        <v>-6643.000590659507</v>
      </c>
      <c r="F88" s="31">
        <f t="shared" si="9"/>
        <v>-6643</v>
      </c>
      <c r="G88" s="31">
        <f t="shared" si="6"/>
        <v>-8.7789999815868214E-4</v>
      </c>
      <c r="H88" s="31"/>
      <c r="I88" s="31">
        <f>G88</f>
        <v>-8.7789999815868214E-4</v>
      </c>
      <c r="J88" s="31"/>
      <c r="K88" s="31"/>
      <c r="L88" s="31"/>
      <c r="M88" s="31"/>
      <c r="N88" s="31"/>
      <c r="O88" s="31">
        <f t="shared" ca="1" si="5"/>
        <v>-0.16533893085171095</v>
      </c>
      <c r="P88" s="31"/>
      <c r="Q88" s="32">
        <f t="shared" si="10"/>
        <v>28033.402999999998</v>
      </c>
      <c r="S88" s="31"/>
      <c r="T88" s="31"/>
      <c r="U88" s="31"/>
      <c r="V88" s="31"/>
      <c r="W88" s="31"/>
      <c r="X88" s="31"/>
      <c r="Y88" s="31"/>
      <c r="Z88" s="31"/>
      <c r="AA88" s="31" t="s">
        <v>44</v>
      </c>
      <c r="AB88" s="31">
        <v>13</v>
      </c>
      <c r="AC88" s="31"/>
      <c r="AD88" s="31" t="s">
        <v>62</v>
      </c>
      <c r="AE88" s="31"/>
      <c r="AF88" s="31" t="s">
        <v>64</v>
      </c>
      <c r="AG88" s="31"/>
      <c r="AH88" s="31"/>
    </row>
    <row r="89" spans="1:34" x14ac:dyDescent="0.2">
      <c r="A89" s="29" t="s">
        <v>65</v>
      </c>
      <c r="B89" s="71"/>
      <c r="C89" s="36">
        <v>43368.482000000004</v>
      </c>
      <c r="D89" s="36"/>
      <c r="E89" s="31">
        <f t="shared" si="8"/>
        <v>-6430.0032153568482</v>
      </c>
      <c r="F89" s="31">
        <f t="shared" si="9"/>
        <v>-6430</v>
      </c>
      <c r="G89" s="31">
        <f t="shared" si="6"/>
        <v>-4.7789999953238294E-3</v>
      </c>
      <c r="H89" s="31"/>
      <c r="I89" s="31"/>
      <c r="J89" s="31">
        <f>G89</f>
        <v>-4.7789999953238294E-3</v>
      </c>
      <c r="K89" s="31"/>
      <c r="L89" s="31"/>
      <c r="M89" s="31"/>
      <c r="N89" s="31"/>
      <c r="O89" s="31">
        <f t="shared" ca="1" si="5"/>
        <v>-0.16144035300821905</v>
      </c>
      <c r="P89" s="31"/>
      <c r="Q89" s="32">
        <f t="shared" si="10"/>
        <v>28349.982000000004</v>
      </c>
      <c r="S89" s="31"/>
      <c r="T89" s="31"/>
      <c r="U89" s="31"/>
      <c r="V89" s="31"/>
      <c r="W89" s="31"/>
      <c r="X89" s="31"/>
      <c r="Y89" s="31"/>
      <c r="Z89" s="31"/>
      <c r="AA89" s="31" t="s">
        <v>44</v>
      </c>
      <c r="AB89" s="31">
        <v>7</v>
      </c>
      <c r="AC89" s="31"/>
      <c r="AD89" s="31" t="s">
        <v>48</v>
      </c>
      <c r="AE89" s="31"/>
      <c r="AF89" s="31" t="s">
        <v>43</v>
      </c>
      <c r="AG89" s="31"/>
      <c r="AH89" s="31"/>
    </row>
    <row r="90" spans="1:34" x14ac:dyDescent="0.2">
      <c r="A90" s="29" t="s">
        <v>65</v>
      </c>
      <c r="B90" s="71"/>
      <c r="C90" s="36">
        <v>43371.455000000002</v>
      </c>
      <c r="D90" s="36"/>
      <c r="E90" s="31">
        <f t="shared" si="8"/>
        <v>-6428.0029525574382</v>
      </c>
      <c r="F90" s="31">
        <f t="shared" si="9"/>
        <v>-6428</v>
      </c>
      <c r="G90" s="31">
        <f t="shared" si="6"/>
        <v>-4.3883999969693832E-3</v>
      </c>
      <c r="H90" s="31"/>
      <c r="I90" s="31"/>
      <c r="J90" s="31">
        <f>G90</f>
        <v>-4.3883999969693832E-3</v>
      </c>
      <c r="K90" s="31"/>
      <c r="L90" s="31"/>
      <c r="M90" s="31"/>
      <c r="N90" s="31"/>
      <c r="O90" s="31">
        <f t="shared" ca="1" si="5"/>
        <v>-0.16140374664349141</v>
      </c>
      <c r="P90" s="31"/>
      <c r="Q90" s="32">
        <f t="shared" si="10"/>
        <v>28352.955000000002</v>
      </c>
      <c r="S90" s="31"/>
      <c r="T90" s="31"/>
      <c r="U90" s="31"/>
      <c r="V90" s="31"/>
      <c r="W90" s="31"/>
      <c r="X90" s="31"/>
      <c r="Y90" s="31"/>
      <c r="Z90" s="31"/>
      <c r="AA90" s="31" t="s">
        <v>44</v>
      </c>
      <c r="AB90" s="31">
        <v>7</v>
      </c>
      <c r="AC90" s="31"/>
      <c r="AD90" s="31" t="s">
        <v>48</v>
      </c>
      <c r="AE90" s="31"/>
      <c r="AF90" s="31" t="s">
        <v>43</v>
      </c>
      <c r="AG90" s="31"/>
      <c r="AH90" s="31"/>
    </row>
    <row r="91" spans="1:34" x14ac:dyDescent="0.2">
      <c r="A91" s="29" t="s">
        <v>63</v>
      </c>
      <c r="B91" s="71"/>
      <c r="C91" s="36">
        <v>43469.56</v>
      </c>
      <c r="D91" s="36"/>
      <c r="E91" s="31">
        <f t="shared" si="8"/>
        <v>-6361.996971415082</v>
      </c>
      <c r="F91" s="31">
        <f t="shared" si="9"/>
        <v>-6362</v>
      </c>
      <c r="G91" s="31">
        <f t="shared" si="6"/>
        <v>4.5013999988441356E-3</v>
      </c>
      <c r="H91" s="31"/>
      <c r="I91" s="31">
        <f>G91</f>
        <v>4.5013999988441356E-3</v>
      </c>
      <c r="J91" s="31"/>
      <c r="K91" s="31"/>
      <c r="L91" s="31"/>
      <c r="M91" s="31"/>
      <c r="N91" s="31"/>
      <c r="O91" s="31">
        <f t="shared" ca="1" si="5"/>
        <v>-0.16019573660747985</v>
      </c>
      <c r="P91" s="31"/>
      <c r="Q91" s="32">
        <f t="shared" si="10"/>
        <v>28451.059999999998</v>
      </c>
      <c r="S91" s="31"/>
      <c r="T91" s="31"/>
      <c r="U91" s="31"/>
      <c r="V91" s="31"/>
      <c r="W91" s="31"/>
      <c r="X91" s="31"/>
      <c r="Y91" s="31"/>
      <c r="Z91" s="31"/>
      <c r="AA91" s="31" t="s">
        <v>44</v>
      </c>
      <c r="AB91" s="31">
        <v>9</v>
      </c>
      <c r="AC91" s="31"/>
      <c r="AD91" s="31" t="s">
        <v>66</v>
      </c>
      <c r="AE91" s="31"/>
      <c r="AF91" s="31" t="s">
        <v>64</v>
      </c>
      <c r="AG91" s="31"/>
      <c r="AH91" s="31"/>
    </row>
    <row r="92" spans="1:34" x14ac:dyDescent="0.2">
      <c r="A92" s="29" t="s">
        <v>67</v>
      </c>
      <c r="B92" s="71"/>
      <c r="C92" s="36">
        <v>43481.46</v>
      </c>
      <c r="D92" s="36"/>
      <c r="E92" s="31">
        <f t="shared" si="8"/>
        <v>-6353.9905377410169</v>
      </c>
      <c r="F92" s="31">
        <f t="shared" si="9"/>
        <v>-6354</v>
      </c>
      <c r="G92" s="31">
        <f t="shared" si="6"/>
        <v>1.4063800001167692E-2</v>
      </c>
      <c r="H92" s="31"/>
      <c r="I92" s="31"/>
      <c r="J92" s="31">
        <f>G92</f>
        <v>1.4063800001167692E-2</v>
      </c>
      <c r="K92" s="31"/>
      <c r="L92" s="31"/>
      <c r="M92" s="31"/>
      <c r="N92" s="31"/>
      <c r="O92" s="31">
        <f t="shared" ca="1" si="5"/>
        <v>-0.16004931114856935</v>
      </c>
      <c r="P92" s="31"/>
      <c r="Q92" s="32">
        <f t="shared" si="10"/>
        <v>28462.959999999999</v>
      </c>
      <c r="S92" s="31"/>
      <c r="T92" s="31"/>
      <c r="U92" s="31"/>
      <c r="V92" s="31"/>
      <c r="W92" s="31"/>
      <c r="X92" s="31"/>
      <c r="Y92" s="31"/>
      <c r="Z92" s="31"/>
      <c r="AA92" s="31" t="s">
        <v>44</v>
      </c>
      <c r="AB92" s="31">
        <v>8</v>
      </c>
      <c r="AC92" s="31"/>
      <c r="AD92" s="31" t="s">
        <v>48</v>
      </c>
      <c r="AE92" s="31"/>
      <c r="AF92" s="31" t="s">
        <v>43</v>
      </c>
      <c r="AG92" s="31"/>
      <c r="AH92" s="31"/>
    </row>
    <row r="93" spans="1:34" x14ac:dyDescent="0.2">
      <c r="A93" s="29" t="s">
        <v>68</v>
      </c>
      <c r="B93" s="71"/>
      <c r="C93" s="36">
        <v>43609.533000000003</v>
      </c>
      <c r="D93" s="36"/>
      <c r="E93" s="31">
        <f t="shared" si="8"/>
        <v>-6267.8217999310609</v>
      </c>
      <c r="F93" s="31">
        <f t="shared" si="9"/>
        <v>-6268</v>
      </c>
      <c r="G93" s="31"/>
      <c r="H93" s="31"/>
      <c r="I93" s="31"/>
      <c r="K93" s="31"/>
      <c r="L93" s="31"/>
      <c r="M93" s="31"/>
      <c r="N93" s="31"/>
      <c r="O93" s="31">
        <f t="shared" ca="1" si="5"/>
        <v>-0.15847523746528153</v>
      </c>
      <c r="P93" s="31"/>
      <c r="Q93" s="32">
        <f t="shared" si="10"/>
        <v>28591.033000000003</v>
      </c>
      <c r="S93" s="31"/>
      <c r="T93" s="31"/>
      <c r="U93" s="10">
        <v>0.25487200000497978</v>
      </c>
      <c r="V93" s="31"/>
      <c r="W93" s="31"/>
      <c r="X93" s="31"/>
      <c r="Y93" s="31"/>
      <c r="Z93" s="31"/>
      <c r="AA93" s="31"/>
      <c r="AB93" s="31">
        <v>10</v>
      </c>
      <c r="AC93" s="31"/>
      <c r="AD93" s="31" t="s">
        <v>48</v>
      </c>
      <c r="AE93" s="31"/>
      <c r="AF93" s="31" t="s">
        <v>43</v>
      </c>
      <c r="AG93" s="31"/>
      <c r="AH93" s="31"/>
    </row>
    <row r="94" spans="1:34" x14ac:dyDescent="0.2">
      <c r="A94" s="29" t="s">
        <v>69</v>
      </c>
      <c r="B94" s="71"/>
      <c r="C94" s="36">
        <v>43689.533000000003</v>
      </c>
      <c r="D94" s="36"/>
      <c r="E94" s="31">
        <f t="shared" si="8"/>
        <v>-6213.9970357356715</v>
      </c>
      <c r="F94" s="31">
        <f t="shared" si="9"/>
        <v>-6214</v>
      </c>
      <c r="G94" s="31">
        <f t="shared" ref="G94:G99" si="11">+C94-(C$7+F94*C$8)</f>
        <v>4.4058000057702884E-3</v>
      </c>
      <c r="H94" s="31"/>
      <c r="I94" s="31"/>
      <c r="J94" s="31">
        <f t="shared" ref="J94:J99" si="12">G94</f>
        <v>4.4058000057702884E-3</v>
      </c>
      <c r="K94" s="31"/>
      <c r="L94" s="31"/>
      <c r="M94" s="31"/>
      <c r="N94" s="31"/>
      <c r="O94" s="31">
        <f t="shared" ca="1" si="5"/>
        <v>-0.1574868656176357</v>
      </c>
      <c r="P94" s="31"/>
      <c r="Q94" s="32">
        <f t="shared" si="10"/>
        <v>28671.033000000003</v>
      </c>
      <c r="S94" s="31"/>
      <c r="T94" s="31"/>
      <c r="U94" s="31"/>
      <c r="V94" s="31"/>
      <c r="W94" s="31"/>
      <c r="X94" s="31"/>
      <c r="Y94" s="31"/>
      <c r="Z94" s="31"/>
      <c r="AA94" s="31" t="s">
        <v>44</v>
      </c>
      <c r="AB94" s="31"/>
      <c r="AC94" s="31"/>
      <c r="AD94" s="31"/>
      <c r="AE94" s="31"/>
      <c r="AF94" s="31" t="s">
        <v>45</v>
      </c>
      <c r="AG94" s="31"/>
      <c r="AH94" s="31"/>
    </row>
    <row r="95" spans="1:34" x14ac:dyDescent="0.2">
      <c r="A95" s="29" t="s">
        <v>70</v>
      </c>
      <c r="B95" s="71"/>
      <c r="C95" s="36">
        <v>43735.607000000004</v>
      </c>
      <c r="D95" s="36"/>
      <c r="E95" s="31">
        <f t="shared" si="8"/>
        <v>-6182.9980084164408</v>
      </c>
      <c r="F95" s="31">
        <f t="shared" si="9"/>
        <v>-6183</v>
      </c>
      <c r="G95" s="31">
        <f t="shared" si="11"/>
        <v>2.9601000060210936E-3</v>
      </c>
      <c r="H95" s="31"/>
      <c r="I95" s="31"/>
      <c r="J95" s="31">
        <f t="shared" si="12"/>
        <v>2.9601000060210936E-3</v>
      </c>
      <c r="K95" s="31"/>
      <c r="L95" s="31"/>
      <c r="M95" s="31"/>
      <c r="N95" s="31"/>
      <c r="O95" s="31">
        <f t="shared" ca="1" si="5"/>
        <v>-0.15691946696435755</v>
      </c>
      <c r="P95" s="31"/>
      <c r="Q95" s="32">
        <f t="shared" si="10"/>
        <v>28717.107000000004</v>
      </c>
      <c r="S95" s="31"/>
      <c r="T95" s="31"/>
      <c r="U95" s="31"/>
      <c r="V95" s="31"/>
      <c r="W95" s="31"/>
      <c r="X95" s="31"/>
      <c r="Y95" s="31"/>
      <c r="Z95" s="31"/>
      <c r="AA95" s="31" t="s">
        <v>44</v>
      </c>
      <c r="AB95" s="31">
        <v>10</v>
      </c>
      <c r="AC95" s="31"/>
      <c r="AD95" s="31" t="s">
        <v>48</v>
      </c>
      <c r="AE95" s="31"/>
      <c r="AF95" s="31" t="s">
        <v>43</v>
      </c>
      <c r="AG95" s="31"/>
      <c r="AH95" s="31"/>
    </row>
    <row r="96" spans="1:34" x14ac:dyDescent="0.2">
      <c r="A96" s="29" t="s">
        <v>70</v>
      </c>
      <c r="B96" s="71"/>
      <c r="C96" s="36">
        <v>43747.498</v>
      </c>
      <c r="D96" s="36"/>
      <c r="E96" s="31">
        <f t="shared" si="8"/>
        <v>-6174.9976300283515</v>
      </c>
      <c r="F96" s="31">
        <f t="shared" si="9"/>
        <v>-6175</v>
      </c>
      <c r="G96" s="31">
        <f t="shared" si="11"/>
        <v>3.5225000028731301E-3</v>
      </c>
      <c r="H96" s="31"/>
      <c r="I96" s="31"/>
      <c r="J96" s="31">
        <f t="shared" si="12"/>
        <v>3.5225000028731301E-3</v>
      </c>
      <c r="K96" s="31"/>
      <c r="L96" s="31"/>
      <c r="M96" s="31"/>
      <c r="N96" s="31"/>
      <c r="O96" s="31">
        <f t="shared" ca="1" si="5"/>
        <v>-0.15677304150544705</v>
      </c>
      <c r="P96" s="31"/>
      <c r="Q96" s="32">
        <f t="shared" si="10"/>
        <v>28728.998</v>
      </c>
      <c r="S96" s="31"/>
      <c r="T96" s="31"/>
      <c r="U96" s="31"/>
      <c r="V96" s="31"/>
      <c r="W96" s="31"/>
      <c r="X96" s="31"/>
      <c r="Y96" s="31"/>
      <c r="Z96" s="31"/>
      <c r="AA96" s="31" t="s">
        <v>44</v>
      </c>
      <c r="AB96" s="31">
        <v>7</v>
      </c>
      <c r="AC96" s="31"/>
      <c r="AD96" s="31" t="s">
        <v>48</v>
      </c>
      <c r="AE96" s="31"/>
      <c r="AF96" s="31" t="s">
        <v>43</v>
      </c>
      <c r="AG96" s="31"/>
      <c r="AH96" s="31"/>
    </row>
    <row r="97" spans="1:34" x14ac:dyDescent="0.2">
      <c r="A97" s="29" t="s">
        <v>71</v>
      </c>
      <c r="B97" s="71"/>
      <c r="C97" s="36">
        <v>43869.364000000001</v>
      </c>
      <c r="D97" s="36"/>
      <c r="E97" s="31">
        <f t="shared" si="8"/>
        <v>-6093.0050211104071</v>
      </c>
      <c r="F97" s="31">
        <f t="shared" si="9"/>
        <v>-6093</v>
      </c>
      <c r="G97" s="31">
        <f t="shared" si="11"/>
        <v>-7.4629000009736046E-3</v>
      </c>
      <c r="H97" s="31"/>
      <c r="I97" s="31"/>
      <c r="J97" s="31">
        <f t="shared" si="12"/>
        <v>-7.4629000009736046E-3</v>
      </c>
      <c r="K97" s="31"/>
      <c r="L97" s="31"/>
      <c r="M97" s="31"/>
      <c r="N97" s="31"/>
      <c r="O97" s="31">
        <f t="shared" ca="1" si="5"/>
        <v>-0.15527218055161446</v>
      </c>
      <c r="P97" s="31"/>
      <c r="Q97" s="32">
        <f t="shared" si="10"/>
        <v>28850.864000000001</v>
      </c>
      <c r="S97" s="31"/>
      <c r="T97" s="31"/>
      <c r="U97" s="31"/>
      <c r="V97" s="31"/>
      <c r="W97" s="31"/>
      <c r="X97" s="31"/>
      <c r="Y97" s="31"/>
      <c r="Z97" s="31"/>
      <c r="AA97" s="31" t="s">
        <v>44</v>
      </c>
      <c r="AB97" s="31">
        <v>7</v>
      </c>
      <c r="AC97" s="31"/>
      <c r="AD97" s="31" t="s">
        <v>48</v>
      </c>
      <c r="AE97" s="31"/>
      <c r="AF97" s="31" t="s">
        <v>43</v>
      </c>
      <c r="AG97" s="31"/>
      <c r="AH97" s="31"/>
    </row>
    <row r="98" spans="1:34" x14ac:dyDescent="0.2">
      <c r="A98" s="29" t="s">
        <v>71</v>
      </c>
      <c r="B98" s="71"/>
      <c r="C98" s="36">
        <v>43878.292000000001</v>
      </c>
      <c r="D98" s="36"/>
      <c r="E98" s="31">
        <f t="shared" si="8"/>
        <v>-6086.9981774262023</v>
      </c>
      <c r="F98" s="31">
        <f t="shared" si="9"/>
        <v>-6087</v>
      </c>
      <c r="G98" s="31">
        <f t="shared" si="11"/>
        <v>2.7088999995612539E-3</v>
      </c>
      <c r="H98" s="31"/>
      <c r="I98" s="31"/>
      <c r="J98" s="31">
        <f t="shared" si="12"/>
        <v>2.7088999995612539E-3</v>
      </c>
      <c r="K98" s="31"/>
      <c r="L98" s="31"/>
      <c r="M98" s="31"/>
      <c r="N98" s="31"/>
      <c r="O98" s="31">
        <f t="shared" ca="1" si="5"/>
        <v>-0.15516236145743162</v>
      </c>
      <c r="P98" s="31"/>
      <c r="Q98" s="32">
        <f t="shared" si="10"/>
        <v>28859.792000000001</v>
      </c>
      <c r="S98" s="31"/>
      <c r="T98" s="31"/>
      <c r="U98" s="31"/>
      <c r="V98" s="31"/>
      <c r="W98" s="31"/>
      <c r="X98" s="31"/>
      <c r="Y98" s="31"/>
      <c r="Z98" s="31"/>
      <c r="AA98" s="31" t="s">
        <v>44</v>
      </c>
      <c r="AB98" s="31">
        <v>11</v>
      </c>
      <c r="AC98" s="31"/>
      <c r="AD98" s="31" t="s">
        <v>48</v>
      </c>
      <c r="AE98" s="31"/>
      <c r="AF98" s="31" t="s">
        <v>43</v>
      </c>
      <c r="AG98" s="31"/>
      <c r="AH98" s="31"/>
    </row>
    <row r="99" spans="1:34" x14ac:dyDescent="0.2">
      <c r="A99" s="29" t="s">
        <v>72</v>
      </c>
      <c r="B99" s="71"/>
      <c r="C99" s="36">
        <v>44065.569000000003</v>
      </c>
      <c r="D99" s="36"/>
      <c r="E99" s="31">
        <f t="shared" si="8"/>
        <v>-5960.9964228734498</v>
      </c>
      <c r="F99" s="31">
        <f t="shared" si="9"/>
        <v>-5961</v>
      </c>
      <c r="G99" s="31">
        <f t="shared" si="11"/>
        <v>5.3167000005487353E-3</v>
      </c>
      <c r="H99" s="31"/>
      <c r="I99" s="31"/>
      <c r="J99" s="31">
        <f t="shared" si="12"/>
        <v>5.3167000005487353E-3</v>
      </c>
      <c r="K99" s="31"/>
      <c r="L99" s="31"/>
      <c r="M99" s="31"/>
      <c r="N99" s="31"/>
      <c r="O99" s="31">
        <f t="shared" ca="1" si="5"/>
        <v>-0.15285616047959133</v>
      </c>
      <c r="P99" s="31"/>
      <c r="Q99" s="32">
        <f t="shared" si="10"/>
        <v>29047.069000000003</v>
      </c>
      <c r="S99" s="31"/>
      <c r="T99" s="31"/>
      <c r="U99" s="31"/>
      <c r="V99" s="31"/>
      <c r="W99" s="31"/>
      <c r="X99" s="31"/>
      <c r="Y99" s="31"/>
      <c r="Z99" s="31"/>
      <c r="AA99" s="31" t="s">
        <v>44</v>
      </c>
      <c r="AB99" s="31">
        <v>12</v>
      </c>
      <c r="AC99" s="31"/>
      <c r="AD99" s="31" t="s">
        <v>48</v>
      </c>
      <c r="AE99" s="31"/>
      <c r="AF99" s="31" t="s">
        <v>43</v>
      </c>
      <c r="AG99" s="31"/>
      <c r="AH99" s="31"/>
    </row>
    <row r="100" spans="1:34" x14ac:dyDescent="0.2">
      <c r="A100" s="29" t="s">
        <v>72</v>
      </c>
      <c r="B100" s="71"/>
      <c r="C100" s="36">
        <v>44117.49</v>
      </c>
      <c r="D100" s="36"/>
      <c r="E100" s="31">
        <f t="shared" si="8"/>
        <v>-5926.0634781010931</v>
      </c>
      <c r="F100" s="31">
        <f t="shared" si="9"/>
        <v>-5926</v>
      </c>
      <c r="G100" s="31"/>
      <c r="H100" s="31"/>
      <c r="I100" s="31"/>
      <c r="K100" s="31"/>
      <c r="L100" s="31"/>
      <c r="M100" s="31"/>
      <c r="N100" s="31"/>
      <c r="O100" s="31">
        <f t="shared" ca="1" si="5"/>
        <v>-0.15221554909685792</v>
      </c>
      <c r="P100" s="31"/>
      <c r="Q100" s="32">
        <f t="shared" si="10"/>
        <v>29098.989999999998</v>
      </c>
      <c r="S100" s="31"/>
      <c r="T100" s="31"/>
      <c r="U100" s="10">
        <v>-0.10136000000056811</v>
      </c>
      <c r="V100" s="31"/>
      <c r="W100" s="31"/>
      <c r="X100" s="31"/>
      <c r="Y100" s="31"/>
      <c r="Z100" s="31"/>
      <c r="AA100" s="31"/>
      <c r="AB100" s="31">
        <v>7</v>
      </c>
      <c r="AC100" s="31"/>
      <c r="AD100" s="31" t="s">
        <v>48</v>
      </c>
      <c r="AE100" s="31"/>
      <c r="AF100" s="31" t="s">
        <v>43</v>
      </c>
      <c r="AG100" s="31"/>
      <c r="AH100" s="31"/>
    </row>
    <row r="101" spans="1:34" x14ac:dyDescent="0.2">
      <c r="A101" s="29" t="s">
        <v>73</v>
      </c>
      <c r="B101" s="71"/>
      <c r="C101" s="36">
        <v>44117.59</v>
      </c>
      <c r="D101" s="36"/>
      <c r="E101" s="31">
        <f t="shared" si="8"/>
        <v>-5925.9961971458497</v>
      </c>
      <c r="F101" s="31">
        <f t="shared" si="9"/>
        <v>-5926</v>
      </c>
      <c r="G101" s="31">
        <f t="shared" ref="G101:G109" si="13">+C101-(C$7+F101*C$8)</f>
        <v>5.6521999940741807E-3</v>
      </c>
      <c r="H101" s="31"/>
      <c r="I101" s="31"/>
      <c r="J101" s="31">
        <f>G101</f>
        <v>5.6521999940741807E-3</v>
      </c>
      <c r="K101" s="31"/>
      <c r="L101" s="31"/>
      <c r="M101" s="31"/>
      <c r="N101" s="31"/>
      <c r="O101" s="31">
        <f t="shared" ca="1" si="5"/>
        <v>-0.15221554909685792</v>
      </c>
      <c r="P101" s="31"/>
      <c r="Q101" s="32">
        <f t="shared" si="10"/>
        <v>29099.089999999997</v>
      </c>
      <c r="S101" s="31"/>
      <c r="T101" s="31"/>
      <c r="U101" s="31"/>
      <c r="V101" s="31"/>
      <c r="W101" s="31"/>
      <c r="X101" s="31"/>
      <c r="Y101" s="31"/>
      <c r="Z101" s="31"/>
      <c r="AA101" s="31" t="s">
        <v>44</v>
      </c>
      <c r="AB101" s="31"/>
      <c r="AC101" s="31"/>
      <c r="AD101" s="31"/>
      <c r="AE101" s="31"/>
      <c r="AF101" s="31" t="s">
        <v>45</v>
      </c>
      <c r="AG101" s="31"/>
      <c r="AH101" s="31"/>
    </row>
    <row r="102" spans="1:34" x14ac:dyDescent="0.2">
      <c r="A102" s="29" t="s">
        <v>74</v>
      </c>
      <c r="B102" s="71"/>
      <c r="C102" s="36">
        <v>44129.48</v>
      </c>
      <c r="D102" s="36"/>
      <c r="E102" s="31">
        <f t="shared" si="8"/>
        <v>-5917.9964915673054</v>
      </c>
      <c r="F102" s="31">
        <f t="shared" si="9"/>
        <v>-5918</v>
      </c>
      <c r="G102" s="31">
        <f t="shared" si="13"/>
        <v>5.2146000016364269E-3</v>
      </c>
      <c r="H102" s="31"/>
      <c r="I102" s="31"/>
      <c r="J102" s="31">
        <f>G102</f>
        <v>5.2146000016364269E-3</v>
      </c>
      <c r="K102" s="31"/>
      <c r="L102" s="31"/>
      <c r="M102" s="31"/>
      <c r="N102" s="31"/>
      <c r="O102" s="31">
        <f t="shared" ca="1" si="5"/>
        <v>-0.15206912363794742</v>
      </c>
      <c r="P102" s="31"/>
      <c r="Q102" s="32">
        <f t="shared" si="10"/>
        <v>29110.980000000003</v>
      </c>
      <c r="S102" s="31"/>
      <c r="T102" s="31"/>
      <c r="U102" s="31"/>
      <c r="V102" s="31"/>
      <c r="W102" s="31"/>
      <c r="X102" s="31"/>
      <c r="Y102" s="31"/>
      <c r="Z102" s="31"/>
      <c r="AA102" s="31" t="s">
        <v>44</v>
      </c>
      <c r="AB102" s="31">
        <v>8</v>
      </c>
      <c r="AC102" s="31"/>
      <c r="AD102" s="31" t="s">
        <v>48</v>
      </c>
      <c r="AE102" s="31"/>
      <c r="AF102" s="31" t="s">
        <v>43</v>
      </c>
      <c r="AG102" s="31"/>
      <c r="AH102" s="31"/>
    </row>
    <row r="103" spans="1:34" x14ac:dyDescent="0.2">
      <c r="A103" s="29" t="s">
        <v>74</v>
      </c>
      <c r="B103" s="71"/>
      <c r="C103" s="36">
        <v>44135.425999999999</v>
      </c>
      <c r="D103" s="36"/>
      <c r="E103" s="31">
        <f t="shared" si="8"/>
        <v>-5913.9959659684855</v>
      </c>
      <c r="F103" s="31">
        <f t="shared" si="9"/>
        <v>-5914</v>
      </c>
      <c r="G103" s="31">
        <f t="shared" si="13"/>
        <v>5.9957999983453192E-3</v>
      </c>
      <c r="H103" s="31"/>
      <c r="I103" s="31"/>
      <c r="J103" s="31">
        <f>G103</f>
        <v>5.9957999983453192E-3</v>
      </c>
      <c r="K103" s="31"/>
      <c r="L103" s="31"/>
      <c r="M103" s="31"/>
      <c r="N103" s="31"/>
      <c r="O103" s="31">
        <f t="shared" ca="1" si="5"/>
        <v>-0.15199591090849218</v>
      </c>
      <c r="P103" s="31"/>
      <c r="Q103" s="32">
        <f t="shared" si="10"/>
        <v>29116.925999999999</v>
      </c>
      <c r="S103" s="31"/>
      <c r="T103" s="31"/>
      <c r="U103" s="31"/>
      <c r="V103" s="31"/>
      <c r="W103" s="31"/>
      <c r="X103" s="31"/>
      <c r="Y103" s="31"/>
      <c r="Z103" s="31"/>
      <c r="AA103" s="31" t="s">
        <v>44</v>
      </c>
      <c r="AB103" s="31">
        <v>8</v>
      </c>
      <c r="AC103" s="31"/>
      <c r="AD103" s="31" t="s">
        <v>41</v>
      </c>
      <c r="AE103" s="31"/>
      <c r="AF103" s="31" t="s">
        <v>43</v>
      </c>
      <c r="AG103" s="31"/>
      <c r="AH103" s="31"/>
    </row>
    <row r="104" spans="1:34" x14ac:dyDescent="0.2">
      <c r="A104" s="29" t="s">
        <v>63</v>
      </c>
      <c r="B104" s="71"/>
      <c r="C104" s="36">
        <v>44160.695</v>
      </c>
      <c r="D104" s="36"/>
      <c r="E104" s="31">
        <f t="shared" si="8"/>
        <v>-5896.994741387819</v>
      </c>
      <c r="F104" s="31">
        <f t="shared" si="9"/>
        <v>-5897</v>
      </c>
      <c r="G104" s="31">
        <f t="shared" si="13"/>
        <v>7.8159000040614046E-3</v>
      </c>
      <c r="H104" s="31"/>
      <c r="I104" s="31">
        <f>G104</f>
        <v>7.8159000040614046E-3</v>
      </c>
      <c r="J104" s="31"/>
      <c r="K104" s="31"/>
      <c r="L104" s="31"/>
      <c r="M104" s="31"/>
      <c r="N104" s="31"/>
      <c r="O104" s="31">
        <f t="shared" ca="1" si="5"/>
        <v>-0.15168475680830737</v>
      </c>
      <c r="P104" s="31"/>
      <c r="Q104" s="32">
        <f t="shared" si="10"/>
        <v>29142.195</v>
      </c>
      <c r="S104" s="31"/>
      <c r="T104" s="31"/>
      <c r="U104" s="31"/>
      <c r="V104" s="31"/>
      <c r="W104" s="31"/>
      <c r="X104" s="31"/>
      <c r="Y104" s="31"/>
      <c r="Z104" s="31"/>
      <c r="AA104" s="31" t="s">
        <v>44</v>
      </c>
      <c r="AB104" s="31">
        <v>12</v>
      </c>
      <c r="AC104" s="31"/>
      <c r="AD104" s="31" t="s">
        <v>66</v>
      </c>
      <c r="AE104" s="31"/>
      <c r="AF104" s="31" t="s">
        <v>64</v>
      </c>
      <c r="AG104" s="31"/>
      <c r="AH104" s="31"/>
    </row>
    <row r="105" spans="1:34" x14ac:dyDescent="0.2">
      <c r="A105" s="29" t="s">
        <v>75</v>
      </c>
      <c r="B105" s="71"/>
      <c r="C105" s="36">
        <v>44456.468999999997</v>
      </c>
      <c r="D105" s="36"/>
      <c r="E105" s="31">
        <f t="shared" si="8"/>
        <v>-5697.9951688237288</v>
      </c>
      <c r="F105" s="31">
        <f t="shared" si="9"/>
        <v>-5698</v>
      </c>
      <c r="G105" s="31">
        <f t="shared" si="13"/>
        <v>7.1805999978096224E-3</v>
      </c>
      <c r="H105" s="31"/>
      <c r="I105" s="31"/>
      <c r="J105" s="31">
        <f>G105</f>
        <v>7.1805999978096224E-3</v>
      </c>
      <c r="K105" s="31"/>
      <c r="L105" s="31"/>
      <c r="M105" s="31"/>
      <c r="N105" s="31"/>
      <c r="O105" s="31">
        <f t="shared" ca="1" si="5"/>
        <v>-0.14804242351790881</v>
      </c>
      <c r="P105" s="31"/>
      <c r="Q105" s="32">
        <f t="shared" si="10"/>
        <v>29437.968999999997</v>
      </c>
      <c r="S105" s="31"/>
      <c r="T105" s="31"/>
      <c r="U105" s="31"/>
      <c r="V105" s="31"/>
      <c r="W105" s="31"/>
      <c r="X105" s="31"/>
      <c r="Y105" s="31"/>
      <c r="Z105" s="31"/>
      <c r="AA105" s="31" t="s">
        <v>44</v>
      </c>
      <c r="AB105" s="31">
        <v>6</v>
      </c>
      <c r="AC105" s="31"/>
      <c r="AD105" s="31" t="s">
        <v>48</v>
      </c>
      <c r="AE105" s="31"/>
      <c r="AF105" s="31" t="s">
        <v>43</v>
      </c>
      <c r="AG105" s="31"/>
      <c r="AH105" s="31"/>
    </row>
    <row r="106" spans="1:34" x14ac:dyDescent="0.2">
      <c r="A106" s="29" t="s">
        <v>75</v>
      </c>
      <c r="B106" s="71"/>
      <c r="C106" s="36">
        <v>44459.444000000003</v>
      </c>
      <c r="D106" s="36"/>
      <c r="E106" s="31">
        <f t="shared" si="8"/>
        <v>-5695.9935604052089</v>
      </c>
      <c r="F106" s="31">
        <f t="shared" si="9"/>
        <v>-5696</v>
      </c>
      <c r="G106" s="31">
        <f t="shared" si="13"/>
        <v>9.5712000038474798E-3</v>
      </c>
      <c r="H106" s="31"/>
      <c r="I106" s="31"/>
      <c r="J106" s="31">
        <f>G106</f>
        <v>9.5712000038474798E-3</v>
      </c>
      <c r="K106" s="31"/>
      <c r="L106" s="31"/>
      <c r="M106" s="31"/>
      <c r="N106" s="31"/>
      <c r="O106" s="31">
        <f t="shared" ca="1" si="5"/>
        <v>-0.1480058171531812</v>
      </c>
      <c r="P106" s="31"/>
      <c r="Q106" s="32">
        <f t="shared" si="10"/>
        <v>29440.944000000003</v>
      </c>
      <c r="S106" s="31"/>
      <c r="T106" s="31"/>
      <c r="U106" s="31"/>
      <c r="V106" s="31"/>
      <c r="W106" s="31"/>
      <c r="X106" s="31"/>
      <c r="Y106" s="31"/>
      <c r="Z106" s="31"/>
      <c r="AA106" s="31" t="s">
        <v>44</v>
      </c>
      <c r="AB106" s="31">
        <v>7</v>
      </c>
      <c r="AC106" s="31"/>
      <c r="AD106" s="31" t="s">
        <v>48</v>
      </c>
      <c r="AE106" s="31"/>
      <c r="AF106" s="31" t="s">
        <v>43</v>
      </c>
      <c r="AG106" s="31"/>
      <c r="AH106" s="31"/>
    </row>
    <row r="107" spans="1:34" x14ac:dyDescent="0.2">
      <c r="A107" s="29" t="s">
        <v>63</v>
      </c>
      <c r="B107" s="71"/>
      <c r="C107" s="36">
        <v>44493.625</v>
      </c>
      <c r="D107" s="36"/>
      <c r="E107" s="31">
        <f t="shared" si="8"/>
        <v>-5672.9962570931784</v>
      </c>
      <c r="F107" s="31">
        <f t="shared" si="9"/>
        <v>-5673</v>
      </c>
      <c r="G107" s="31">
        <f t="shared" si="13"/>
        <v>5.5630999995628372E-3</v>
      </c>
      <c r="H107" s="31"/>
      <c r="I107" s="31">
        <f>G107</f>
        <v>5.5630999995628372E-3</v>
      </c>
      <c r="J107" s="31"/>
      <c r="K107" s="31"/>
      <c r="L107" s="31"/>
      <c r="M107" s="31"/>
      <c r="N107" s="31"/>
      <c r="O107" s="31">
        <f t="shared" ca="1" si="5"/>
        <v>-0.14758484395881355</v>
      </c>
      <c r="P107" s="31"/>
      <c r="Q107" s="32">
        <f t="shared" si="10"/>
        <v>29475.125</v>
      </c>
      <c r="S107" s="31"/>
      <c r="T107" s="31"/>
      <c r="U107" s="31"/>
      <c r="V107" s="31"/>
      <c r="W107" s="31"/>
      <c r="X107" s="31"/>
      <c r="Y107" s="31"/>
      <c r="Z107" s="31"/>
      <c r="AA107" s="31" t="s">
        <v>44</v>
      </c>
      <c r="AB107" s="31">
        <v>11</v>
      </c>
      <c r="AC107" s="31"/>
      <c r="AD107" s="31" t="s">
        <v>66</v>
      </c>
      <c r="AE107" s="31"/>
      <c r="AF107" s="31" t="s">
        <v>64</v>
      </c>
      <c r="AG107" s="31"/>
      <c r="AH107" s="31"/>
    </row>
    <row r="108" spans="1:34" x14ac:dyDescent="0.2">
      <c r="A108" s="29" t="s">
        <v>76</v>
      </c>
      <c r="B108" s="71"/>
      <c r="C108" s="36">
        <v>44529.294000000002</v>
      </c>
      <c r="D108" s="36"/>
      <c r="E108" s="31">
        <f t="shared" si="8"/>
        <v>-5648.9978131671105</v>
      </c>
      <c r="F108" s="31">
        <f t="shared" si="9"/>
        <v>-5649</v>
      </c>
      <c r="G108" s="31">
        <f t="shared" si="13"/>
        <v>3.2503000038559549E-3</v>
      </c>
      <c r="H108" s="31"/>
      <c r="I108" s="31"/>
      <c r="J108" s="31">
        <f>G108</f>
        <v>3.2503000038559549E-3</v>
      </c>
      <c r="K108" s="31"/>
      <c r="L108" s="31"/>
      <c r="M108" s="31"/>
      <c r="N108" s="31"/>
      <c r="O108" s="31">
        <f t="shared" ca="1" si="5"/>
        <v>-0.14714556758208203</v>
      </c>
      <c r="P108" s="31"/>
      <c r="Q108" s="32">
        <f t="shared" si="10"/>
        <v>29510.794000000002</v>
      </c>
      <c r="S108" s="31"/>
      <c r="T108" s="31"/>
      <c r="U108" s="31"/>
      <c r="V108" s="31"/>
      <c r="W108" s="31"/>
      <c r="X108" s="31"/>
      <c r="Y108" s="31"/>
      <c r="Z108" s="31"/>
      <c r="AA108" s="31" t="s">
        <v>44</v>
      </c>
      <c r="AB108" s="31">
        <v>7</v>
      </c>
      <c r="AC108" s="31"/>
      <c r="AD108" s="31" t="s">
        <v>48</v>
      </c>
      <c r="AE108" s="31"/>
      <c r="AF108" s="31" t="s">
        <v>43</v>
      </c>
      <c r="AG108" s="31"/>
      <c r="AH108" s="31"/>
    </row>
    <row r="109" spans="1:34" x14ac:dyDescent="0.2">
      <c r="A109" s="29" t="s">
        <v>76</v>
      </c>
      <c r="B109" s="71"/>
      <c r="C109" s="36">
        <v>44529.303</v>
      </c>
      <c r="D109" s="36"/>
      <c r="E109" s="31">
        <f t="shared" si="8"/>
        <v>-5648.9917578811392</v>
      </c>
      <c r="F109" s="31">
        <f t="shared" si="9"/>
        <v>-5649</v>
      </c>
      <c r="G109" s="31">
        <f t="shared" si="13"/>
        <v>1.2250300002051517E-2</v>
      </c>
      <c r="H109" s="31"/>
      <c r="I109" s="31"/>
      <c r="J109" s="31">
        <f>G109</f>
        <v>1.2250300002051517E-2</v>
      </c>
      <c r="K109" s="31"/>
      <c r="L109" s="31"/>
      <c r="M109" s="31"/>
      <c r="N109" s="31"/>
      <c r="O109" s="31">
        <f t="shared" ca="1" si="5"/>
        <v>-0.14714556758208203</v>
      </c>
      <c r="P109" s="31"/>
      <c r="Q109" s="32">
        <f t="shared" si="10"/>
        <v>29510.803</v>
      </c>
      <c r="S109" s="31"/>
      <c r="T109" s="31"/>
      <c r="U109" s="31"/>
      <c r="V109" s="31"/>
      <c r="W109" s="31"/>
      <c r="X109" s="31"/>
      <c r="Y109" s="31"/>
      <c r="Z109" s="31"/>
      <c r="AA109" s="31" t="s">
        <v>44</v>
      </c>
      <c r="AB109" s="31">
        <v>7</v>
      </c>
      <c r="AC109" s="31"/>
      <c r="AD109" s="31" t="s">
        <v>77</v>
      </c>
      <c r="AE109" s="31"/>
      <c r="AF109" s="31" t="s">
        <v>43</v>
      </c>
      <c r="AG109" s="31"/>
      <c r="AH109" s="31"/>
    </row>
    <row r="110" spans="1:34" x14ac:dyDescent="0.2">
      <c r="A110" s="29" t="s">
        <v>79</v>
      </c>
      <c r="B110" s="71"/>
      <c r="C110" s="36">
        <v>44561.322</v>
      </c>
      <c r="D110" s="36"/>
      <c r="E110" s="31">
        <f t="shared" si="8"/>
        <v>-5627.4490688214864</v>
      </c>
      <c r="F110" s="31">
        <f t="shared" si="9"/>
        <v>-5627.5</v>
      </c>
      <c r="G110" s="31"/>
      <c r="H110" s="31"/>
      <c r="I110" s="31"/>
      <c r="K110" s="31"/>
      <c r="L110" s="31"/>
      <c r="M110" s="31"/>
      <c r="N110" s="31"/>
      <c r="O110" s="31">
        <f t="shared" ca="1" si="5"/>
        <v>-0.14675204916126011</v>
      </c>
      <c r="P110" s="31"/>
      <c r="Q110" s="32">
        <f t="shared" si="10"/>
        <v>29542.822</v>
      </c>
      <c r="S110" s="31"/>
      <c r="T110" s="31"/>
      <c r="U110" s="10">
        <v>7.1284000005107373E-2</v>
      </c>
      <c r="V110" s="31"/>
      <c r="W110" s="31"/>
      <c r="X110" s="31"/>
      <c r="Y110" s="31"/>
      <c r="Z110" s="31"/>
      <c r="AA110" s="31" t="s">
        <v>78</v>
      </c>
      <c r="AB110" s="31">
        <v>11</v>
      </c>
      <c r="AC110" s="31"/>
      <c r="AD110" s="31" t="s">
        <v>41</v>
      </c>
      <c r="AE110" s="31"/>
      <c r="AF110" s="31" t="s">
        <v>43</v>
      </c>
      <c r="AG110" s="31"/>
      <c r="AH110" s="31"/>
    </row>
    <row r="111" spans="1:34" x14ac:dyDescent="0.2">
      <c r="A111" s="29" t="s">
        <v>76</v>
      </c>
      <c r="B111" s="71"/>
      <c r="C111" s="36">
        <v>44566.453000000001</v>
      </c>
      <c r="D111" s="36"/>
      <c r="E111" s="31">
        <f t="shared" si="8"/>
        <v>-5623.9968830079042</v>
      </c>
      <c r="F111" s="31">
        <f t="shared" si="9"/>
        <v>-5624</v>
      </c>
      <c r="G111" s="31">
        <f t="shared" ref="G111:G142" si="14">+C111-(C$7+F111*C$8)</f>
        <v>4.6328000025823712E-3</v>
      </c>
      <c r="H111" s="31"/>
      <c r="I111" s="31"/>
      <c r="J111" s="31">
        <f t="shared" ref="J111:J116" si="15">G111</f>
        <v>4.6328000025823712E-3</v>
      </c>
      <c r="K111" s="31"/>
      <c r="L111" s="31"/>
      <c r="M111" s="31"/>
      <c r="N111" s="31"/>
      <c r="O111" s="31">
        <f t="shared" ca="1" si="5"/>
        <v>-0.14668798802298677</v>
      </c>
      <c r="P111" s="31"/>
      <c r="Q111" s="32">
        <f t="shared" si="10"/>
        <v>29547.953000000001</v>
      </c>
      <c r="S111" s="31"/>
      <c r="T111" s="31"/>
      <c r="U111" s="31"/>
      <c r="V111" s="31"/>
      <c r="W111" s="31"/>
      <c r="X111" s="31"/>
      <c r="Y111" s="31"/>
      <c r="Z111" s="31"/>
      <c r="AA111" s="31" t="s">
        <v>44</v>
      </c>
      <c r="AB111" s="31">
        <v>6</v>
      </c>
      <c r="AC111" s="31"/>
      <c r="AD111" s="31" t="s">
        <v>48</v>
      </c>
      <c r="AE111" s="31"/>
      <c r="AF111" s="31" t="s">
        <v>43</v>
      </c>
      <c r="AG111" s="31"/>
      <c r="AH111" s="31"/>
    </row>
    <row r="112" spans="1:34" x14ac:dyDescent="0.2">
      <c r="A112" s="29" t="s">
        <v>79</v>
      </c>
      <c r="B112" s="71"/>
      <c r="C112" s="36">
        <v>44575.364999999998</v>
      </c>
      <c r="D112" s="36"/>
      <c r="E112" s="31">
        <f t="shared" si="8"/>
        <v>-5618.0008042765403</v>
      </c>
      <c r="F112" s="31">
        <f t="shared" si="9"/>
        <v>-5618</v>
      </c>
      <c r="G112" s="31">
        <f t="shared" si="14"/>
        <v>-1.1954000001423992E-3</v>
      </c>
      <c r="H112" s="31"/>
      <c r="I112" s="31"/>
      <c r="J112" s="31">
        <f t="shared" si="15"/>
        <v>-1.1954000001423992E-3</v>
      </c>
      <c r="K112" s="31"/>
      <c r="L112" s="31"/>
      <c r="M112" s="31"/>
      <c r="N112" s="31"/>
      <c r="O112" s="31">
        <f t="shared" ca="1" si="5"/>
        <v>-0.14657816892880388</v>
      </c>
      <c r="P112" s="31"/>
      <c r="Q112" s="32">
        <f t="shared" si="10"/>
        <v>29556.864999999998</v>
      </c>
      <c r="S112" s="31"/>
      <c r="T112" s="31"/>
      <c r="U112" s="31"/>
      <c r="V112" s="31"/>
      <c r="W112" s="31"/>
      <c r="X112" s="31"/>
      <c r="Y112" s="31"/>
      <c r="Z112" s="31"/>
      <c r="AA112" s="31" t="s">
        <v>44</v>
      </c>
      <c r="AB112" s="31">
        <v>7</v>
      </c>
      <c r="AC112" s="31"/>
      <c r="AD112" s="31" t="s">
        <v>48</v>
      </c>
      <c r="AE112" s="31"/>
      <c r="AF112" s="31" t="s">
        <v>43</v>
      </c>
      <c r="AG112" s="31"/>
      <c r="AH112" s="31"/>
    </row>
    <row r="113" spans="1:34" x14ac:dyDescent="0.2">
      <c r="A113" s="29" t="s">
        <v>80</v>
      </c>
      <c r="B113" s="71"/>
      <c r="C113" s="36">
        <v>44581.322</v>
      </c>
      <c r="D113" s="36"/>
      <c r="E113" s="31">
        <f t="shared" si="8"/>
        <v>-5613.9928777726391</v>
      </c>
      <c r="F113" s="31">
        <f t="shared" si="9"/>
        <v>-5614</v>
      </c>
      <c r="G113" s="31">
        <f t="shared" si="14"/>
        <v>1.0585800002445467E-2</v>
      </c>
      <c r="H113" s="31"/>
      <c r="I113" s="31"/>
      <c r="J113" s="31">
        <f t="shared" si="15"/>
        <v>1.0585800002445467E-2</v>
      </c>
      <c r="K113" s="31"/>
      <c r="L113" s="31"/>
      <c r="M113" s="31"/>
      <c r="N113" s="31"/>
      <c r="O113" s="31">
        <f t="shared" ca="1" si="5"/>
        <v>-0.14650495619934864</v>
      </c>
      <c r="P113" s="31"/>
      <c r="Q113" s="32">
        <f t="shared" si="10"/>
        <v>29562.822</v>
      </c>
      <c r="S113" s="31"/>
      <c r="T113" s="31"/>
      <c r="U113" s="31"/>
      <c r="V113" s="31"/>
      <c r="W113" s="31"/>
      <c r="X113" s="31"/>
      <c r="Y113" s="31"/>
      <c r="Z113" s="31"/>
      <c r="AA113" s="31" t="s">
        <v>44</v>
      </c>
      <c r="AB113" s="31"/>
      <c r="AC113" s="31"/>
      <c r="AD113" s="31"/>
      <c r="AE113" s="31"/>
      <c r="AF113" s="31" t="s">
        <v>45</v>
      </c>
      <c r="AG113" s="31"/>
      <c r="AH113" s="31"/>
    </row>
    <row r="114" spans="1:34" x14ac:dyDescent="0.2">
      <c r="A114" s="29" t="s">
        <v>81</v>
      </c>
      <c r="B114" s="71"/>
      <c r="C114" s="36">
        <v>44844.398000000001</v>
      </c>
      <c r="D114" s="36"/>
      <c r="E114" s="31">
        <f t="shared" si="8"/>
        <v>-5436.9928319543078</v>
      </c>
      <c r="F114" s="31">
        <f t="shared" si="9"/>
        <v>-5437</v>
      </c>
      <c r="G114" s="31">
        <f t="shared" si="14"/>
        <v>1.0653900004399475E-2</v>
      </c>
      <c r="H114" s="31"/>
      <c r="I114" s="31"/>
      <c r="J114" s="31">
        <f t="shared" si="15"/>
        <v>1.0653900004399475E-2</v>
      </c>
      <c r="K114" s="31"/>
      <c r="L114" s="31"/>
      <c r="M114" s="31"/>
      <c r="N114" s="31"/>
      <c r="O114" s="31">
        <f t="shared" ca="1" si="5"/>
        <v>-0.14326529292095397</v>
      </c>
      <c r="P114" s="31"/>
      <c r="Q114" s="32">
        <f t="shared" si="10"/>
        <v>29825.898000000001</v>
      </c>
      <c r="S114" s="31"/>
      <c r="T114" s="31"/>
      <c r="U114" s="31"/>
      <c r="V114" s="31"/>
      <c r="W114" s="31"/>
      <c r="X114" s="31"/>
      <c r="Y114" s="31"/>
      <c r="Z114" s="31"/>
      <c r="AA114" s="31" t="s">
        <v>44</v>
      </c>
      <c r="AB114" s="31">
        <v>6</v>
      </c>
      <c r="AC114" s="31"/>
      <c r="AD114" s="31" t="s">
        <v>48</v>
      </c>
      <c r="AE114" s="31"/>
      <c r="AF114" s="31" t="s">
        <v>43</v>
      </c>
      <c r="AG114" s="31"/>
      <c r="AH114" s="31"/>
    </row>
    <row r="115" spans="1:34" x14ac:dyDescent="0.2">
      <c r="A115" s="29" t="s">
        <v>82</v>
      </c>
      <c r="B115" s="71"/>
      <c r="C115" s="36">
        <v>44902.351999999999</v>
      </c>
      <c r="D115" s="36"/>
      <c r="E115" s="31">
        <f t="shared" si="8"/>
        <v>-5398.0008271520637</v>
      </c>
      <c r="F115" s="31">
        <f t="shared" si="9"/>
        <v>-5398</v>
      </c>
      <c r="G115" s="31">
        <f t="shared" si="14"/>
        <v>-1.2294000043766573E-3</v>
      </c>
      <c r="H115" s="31"/>
      <c r="I115" s="31"/>
      <c r="J115" s="31">
        <f t="shared" si="15"/>
        <v>-1.2294000043766573E-3</v>
      </c>
      <c r="K115" s="31"/>
      <c r="L115" s="31"/>
      <c r="M115" s="31"/>
      <c r="N115" s="31"/>
      <c r="O115" s="31">
        <f t="shared" ca="1" si="5"/>
        <v>-0.14255146880876529</v>
      </c>
      <c r="P115" s="31"/>
      <c r="Q115" s="32">
        <f t="shared" si="10"/>
        <v>29883.851999999999</v>
      </c>
      <c r="S115" s="31"/>
      <c r="T115" s="31"/>
      <c r="U115" s="31"/>
      <c r="V115" s="31"/>
      <c r="W115" s="31"/>
      <c r="X115" s="31"/>
      <c r="Y115" s="31"/>
      <c r="Z115" s="31"/>
      <c r="AA115" s="31" t="s">
        <v>44</v>
      </c>
      <c r="AB115" s="31">
        <v>6</v>
      </c>
      <c r="AC115" s="31"/>
      <c r="AD115" s="31" t="s">
        <v>48</v>
      </c>
      <c r="AE115" s="31"/>
      <c r="AF115" s="31" t="s">
        <v>43</v>
      </c>
      <c r="AG115" s="31"/>
      <c r="AH115" s="31"/>
    </row>
    <row r="116" spans="1:34" x14ac:dyDescent="0.2">
      <c r="A116" s="29" t="s">
        <v>82</v>
      </c>
      <c r="B116" s="71"/>
      <c r="C116" s="36">
        <v>44911.27</v>
      </c>
      <c r="D116" s="36"/>
      <c r="E116" s="31">
        <f t="shared" si="8"/>
        <v>-5392.0007115633844</v>
      </c>
      <c r="F116" s="31">
        <f t="shared" si="9"/>
        <v>-5392</v>
      </c>
      <c r="G116" s="31">
        <f t="shared" si="14"/>
        <v>-1.0575999986031093E-3</v>
      </c>
      <c r="H116" s="31"/>
      <c r="I116" s="31"/>
      <c r="J116" s="31">
        <f t="shared" si="15"/>
        <v>-1.0575999986031093E-3</v>
      </c>
      <c r="K116" s="31"/>
      <c r="L116" s="31"/>
      <c r="M116" s="31"/>
      <c r="N116" s="31"/>
      <c r="O116" s="31">
        <f t="shared" ca="1" si="5"/>
        <v>-0.14244164971458242</v>
      </c>
      <c r="P116" s="31"/>
      <c r="Q116" s="32">
        <f t="shared" si="10"/>
        <v>29892.769999999997</v>
      </c>
      <c r="S116" s="31"/>
      <c r="T116" s="31"/>
      <c r="U116" s="31"/>
      <c r="V116" s="31"/>
      <c r="W116" s="31"/>
      <c r="X116" s="31"/>
      <c r="Y116" s="31"/>
      <c r="Z116" s="31"/>
      <c r="AA116" s="31" t="s">
        <v>44</v>
      </c>
      <c r="AB116" s="31">
        <v>7</v>
      </c>
      <c r="AC116" s="31"/>
      <c r="AD116" s="31" t="s">
        <v>48</v>
      </c>
      <c r="AE116" s="31"/>
      <c r="AF116" s="31" t="s">
        <v>43</v>
      </c>
      <c r="AG116" s="31"/>
      <c r="AH116" s="31"/>
    </row>
    <row r="117" spans="1:34" x14ac:dyDescent="0.2">
      <c r="A117" s="29" t="s">
        <v>63</v>
      </c>
      <c r="B117" s="71"/>
      <c r="C117" s="36">
        <v>44921.678999999996</v>
      </c>
      <c r="D117" s="36"/>
      <c r="E117" s="31">
        <f t="shared" si="8"/>
        <v>-5384.9974369320116</v>
      </c>
      <c r="F117" s="31">
        <f t="shared" si="9"/>
        <v>-5385</v>
      </c>
      <c r="G117" s="31">
        <f t="shared" si="14"/>
        <v>3.8094999981694855E-3</v>
      </c>
      <c r="H117" s="31"/>
      <c r="I117" s="31">
        <f>G117</f>
        <v>3.8094999981694855E-3</v>
      </c>
      <c r="J117" s="31"/>
      <c r="K117" s="31"/>
      <c r="L117" s="31"/>
      <c r="M117" s="31"/>
      <c r="N117" s="31"/>
      <c r="O117" s="31">
        <f t="shared" ref="O117:O180" ca="1" si="16">+C$11+C$12*F117</f>
        <v>-0.14231352743803574</v>
      </c>
      <c r="P117" s="31"/>
      <c r="Q117" s="32">
        <f t="shared" si="10"/>
        <v>29903.178999999996</v>
      </c>
      <c r="S117" s="31"/>
      <c r="T117" s="31"/>
      <c r="U117" s="31"/>
      <c r="V117" s="31"/>
      <c r="W117" s="31"/>
      <c r="X117" s="31"/>
      <c r="Y117" s="31"/>
      <c r="Z117" s="31"/>
      <c r="AA117" s="31" t="s">
        <v>44</v>
      </c>
      <c r="AB117" s="31">
        <v>13</v>
      </c>
      <c r="AC117" s="31"/>
      <c r="AD117" s="31" t="s">
        <v>66</v>
      </c>
      <c r="AE117" s="31"/>
      <c r="AF117" s="31" t="s">
        <v>64</v>
      </c>
      <c r="AG117" s="31"/>
      <c r="AH117" s="31"/>
    </row>
    <row r="118" spans="1:34" x14ac:dyDescent="0.2">
      <c r="A118" s="29" t="s">
        <v>83</v>
      </c>
      <c r="B118" s="71"/>
      <c r="C118" s="36">
        <v>45211.504000000001</v>
      </c>
      <c r="D118" s="36"/>
      <c r="E118" s="31">
        <f t="shared" si="8"/>
        <v>-5190.0004083953972</v>
      </c>
      <c r="F118" s="31">
        <f t="shared" si="9"/>
        <v>-5190</v>
      </c>
      <c r="G118" s="31">
        <f t="shared" si="14"/>
        <v>-6.06999994488433E-4</v>
      </c>
      <c r="H118" s="31"/>
      <c r="I118" s="31"/>
      <c r="J118" s="31">
        <f t="shared" ref="J118:J127" si="17">G118</f>
        <v>-6.06999994488433E-4</v>
      </c>
      <c r="K118" s="31"/>
      <c r="L118" s="31"/>
      <c r="M118" s="31"/>
      <c r="N118" s="31"/>
      <c r="O118" s="31">
        <f t="shared" ca="1" si="16"/>
        <v>-0.13874440687709244</v>
      </c>
      <c r="P118" s="31"/>
      <c r="Q118" s="32">
        <f t="shared" si="10"/>
        <v>30193.004000000001</v>
      </c>
      <c r="S118" s="31"/>
      <c r="T118" s="31"/>
      <c r="U118" s="31"/>
      <c r="V118" s="31"/>
      <c r="W118" s="31"/>
      <c r="X118" s="31"/>
      <c r="Y118" s="31"/>
      <c r="Z118" s="31"/>
      <c r="AA118" s="31" t="s">
        <v>44</v>
      </c>
      <c r="AB118" s="31">
        <v>7</v>
      </c>
      <c r="AC118" s="31"/>
      <c r="AD118" s="31" t="s">
        <v>48</v>
      </c>
      <c r="AE118" s="31"/>
      <c r="AF118" s="31" t="s">
        <v>43</v>
      </c>
      <c r="AG118" s="31"/>
      <c r="AH118" s="31"/>
    </row>
    <row r="119" spans="1:34" x14ac:dyDescent="0.2">
      <c r="A119" s="29" t="s">
        <v>84</v>
      </c>
      <c r="B119" s="71"/>
      <c r="C119" s="36">
        <v>45263.527999999998</v>
      </c>
      <c r="D119" s="36"/>
      <c r="E119" s="31">
        <f t="shared" si="8"/>
        <v>-5154.9981642391367</v>
      </c>
      <c r="F119" s="31">
        <f t="shared" si="9"/>
        <v>-5155</v>
      </c>
      <c r="G119" s="31">
        <f t="shared" si="14"/>
        <v>2.7284999960102141E-3</v>
      </c>
      <c r="H119" s="31"/>
      <c r="I119" s="31"/>
      <c r="J119" s="31">
        <f t="shared" si="17"/>
        <v>2.7284999960102141E-3</v>
      </c>
      <c r="K119" s="31"/>
      <c r="L119" s="31"/>
      <c r="M119" s="31"/>
      <c r="N119" s="31"/>
      <c r="O119" s="31">
        <f t="shared" ca="1" si="16"/>
        <v>-0.13810379549435903</v>
      </c>
      <c r="P119" s="31"/>
      <c r="Q119" s="32">
        <f t="shared" si="10"/>
        <v>30245.027999999998</v>
      </c>
      <c r="S119" s="31"/>
      <c r="T119" s="31"/>
      <c r="U119" s="31"/>
      <c r="V119" s="31"/>
      <c r="W119" s="31"/>
      <c r="X119" s="31"/>
      <c r="Y119" s="31"/>
      <c r="Z119" s="31"/>
      <c r="AA119" s="31" t="s">
        <v>44</v>
      </c>
      <c r="AB119" s="31">
        <v>6</v>
      </c>
      <c r="AC119" s="31"/>
      <c r="AD119" s="31" t="s">
        <v>48</v>
      </c>
      <c r="AE119" s="31"/>
      <c r="AF119" s="31" t="s">
        <v>43</v>
      </c>
      <c r="AG119" s="31"/>
      <c r="AH119" s="31"/>
    </row>
    <row r="120" spans="1:34" x14ac:dyDescent="0.2">
      <c r="A120" s="29" t="s">
        <v>84</v>
      </c>
      <c r="B120" s="71"/>
      <c r="C120" s="36">
        <v>45269.464</v>
      </c>
      <c r="D120" s="36"/>
      <c r="E120" s="31">
        <f t="shared" si="8"/>
        <v>-5151.0043667358377</v>
      </c>
      <c r="F120" s="31">
        <f t="shared" si="9"/>
        <v>-5151</v>
      </c>
      <c r="G120" s="31">
        <f t="shared" si="14"/>
        <v>-6.4903000020422041E-3</v>
      </c>
      <c r="H120" s="31"/>
      <c r="I120" s="31"/>
      <c r="J120" s="31">
        <f t="shared" si="17"/>
        <v>-6.4903000020422041E-3</v>
      </c>
      <c r="K120" s="31"/>
      <c r="L120" s="31"/>
      <c r="M120" s="31"/>
      <c r="N120" s="31"/>
      <c r="O120" s="31">
        <f t="shared" ca="1" si="16"/>
        <v>-0.13803058276490376</v>
      </c>
      <c r="P120" s="31"/>
      <c r="Q120" s="32">
        <f t="shared" si="10"/>
        <v>30250.964</v>
      </c>
      <c r="S120" s="31"/>
      <c r="T120" s="31"/>
      <c r="U120" s="31"/>
      <c r="V120" s="31"/>
      <c r="W120" s="31"/>
      <c r="X120" s="31"/>
      <c r="Y120" s="31"/>
      <c r="Z120" s="31"/>
      <c r="AA120" s="31" t="s">
        <v>44</v>
      </c>
      <c r="AB120" s="31">
        <v>6</v>
      </c>
      <c r="AC120" s="31"/>
      <c r="AD120" s="31" t="s">
        <v>48</v>
      </c>
      <c r="AE120" s="31"/>
      <c r="AF120" s="31" t="s">
        <v>43</v>
      </c>
      <c r="AG120" s="31"/>
      <c r="AH120" s="31"/>
    </row>
    <row r="121" spans="1:34" x14ac:dyDescent="0.2">
      <c r="A121" s="29" t="s">
        <v>86</v>
      </c>
      <c r="B121" s="71"/>
      <c r="C121" s="36">
        <v>45284.334999999999</v>
      </c>
      <c r="D121" s="36"/>
      <c r="E121" s="31">
        <f t="shared" si="8"/>
        <v>-5140.999015881468</v>
      </c>
      <c r="F121" s="31">
        <f t="shared" si="9"/>
        <v>-5141</v>
      </c>
      <c r="G121" s="31">
        <f t="shared" si="14"/>
        <v>1.4626999982283451E-3</v>
      </c>
      <c r="H121" s="31"/>
      <c r="I121" s="31"/>
      <c r="J121" s="31">
        <f t="shared" si="17"/>
        <v>1.4626999982283451E-3</v>
      </c>
      <c r="K121" s="31"/>
      <c r="L121" s="31"/>
      <c r="M121" s="31"/>
      <c r="N121" s="31"/>
      <c r="O121" s="31">
        <f t="shared" ca="1" si="16"/>
        <v>-0.13784755094126566</v>
      </c>
      <c r="P121" s="31"/>
      <c r="Q121" s="32">
        <f t="shared" si="10"/>
        <v>30265.834999999999</v>
      </c>
      <c r="S121" s="31"/>
      <c r="T121" s="31"/>
      <c r="U121" s="31"/>
      <c r="V121" s="31"/>
      <c r="W121" s="31"/>
      <c r="X121" s="31"/>
      <c r="Y121" s="31"/>
      <c r="Z121" s="31"/>
      <c r="AA121" s="31" t="s">
        <v>44</v>
      </c>
      <c r="AB121" s="31">
        <v>15</v>
      </c>
      <c r="AC121" s="31"/>
      <c r="AD121" s="31" t="s">
        <v>85</v>
      </c>
      <c r="AE121" s="31"/>
      <c r="AF121" s="31" t="s">
        <v>43</v>
      </c>
      <c r="AG121" s="31"/>
      <c r="AH121" s="31"/>
    </row>
    <row r="122" spans="1:34" x14ac:dyDescent="0.2">
      <c r="A122" s="29" t="s">
        <v>86</v>
      </c>
      <c r="B122" s="71"/>
      <c r="C122" s="36">
        <v>45287.302000000003</v>
      </c>
      <c r="D122" s="36"/>
      <c r="E122" s="31">
        <f t="shared" si="8"/>
        <v>-5139.0027899393681</v>
      </c>
      <c r="F122" s="31">
        <f t="shared" si="9"/>
        <v>-5139</v>
      </c>
      <c r="G122" s="31">
        <f t="shared" si="14"/>
        <v>-4.1466999973636121E-3</v>
      </c>
      <c r="H122" s="31"/>
      <c r="I122" s="31"/>
      <c r="J122" s="31">
        <f t="shared" si="17"/>
        <v>-4.1466999973636121E-3</v>
      </c>
      <c r="K122" s="31"/>
      <c r="L122" s="31"/>
      <c r="M122" s="31"/>
      <c r="N122" s="31"/>
      <c r="O122" s="31">
        <f t="shared" ca="1" si="16"/>
        <v>-0.13781094457653803</v>
      </c>
      <c r="P122" s="31"/>
      <c r="Q122" s="32">
        <f t="shared" si="10"/>
        <v>30268.802000000003</v>
      </c>
      <c r="S122" s="31"/>
      <c r="T122" s="31"/>
      <c r="U122" s="31"/>
      <c r="V122" s="31"/>
      <c r="W122" s="31"/>
      <c r="X122" s="31"/>
      <c r="Y122" s="31"/>
      <c r="Z122" s="31"/>
      <c r="AA122" s="31" t="s">
        <v>44</v>
      </c>
      <c r="AB122" s="31">
        <v>12</v>
      </c>
      <c r="AC122" s="31"/>
      <c r="AD122" s="31" t="s">
        <v>85</v>
      </c>
      <c r="AE122" s="31"/>
      <c r="AF122" s="31" t="s">
        <v>43</v>
      </c>
      <c r="AG122" s="31"/>
      <c r="AH122" s="31"/>
    </row>
    <row r="123" spans="1:34" x14ac:dyDescent="0.2">
      <c r="A123" s="29" t="s">
        <v>86</v>
      </c>
      <c r="B123" s="71"/>
      <c r="C123" s="36">
        <v>45333.377999999997</v>
      </c>
      <c r="D123" s="36"/>
      <c r="E123" s="31">
        <f t="shared" si="8"/>
        <v>-5108.0024170010374</v>
      </c>
      <c r="F123" s="31">
        <f t="shared" si="9"/>
        <v>-5108</v>
      </c>
      <c r="G123" s="31">
        <f t="shared" si="14"/>
        <v>-3.5924000039813109E-3</v>
      </c>
      <c r="H123" s="31"/>
      <c r="I123" s="31"/>
      <c r="J123" s="31">
        <f t="shared" si="17"/>
        <v>-3.5924000039813109E-3</v>
      </c>
      <c r="K123" s="31"/>
      <c r="L123" s="31"/>
      <c r="M123" s="31"/>
      <c r="N123" s="31"/>
      <c r="O123" s="31">
        <f t="shared" ca="1" si="16"/>
        <v>-0.13724354592325988</v>
      </c>
      <c r="P123" s="31"/>
      <c r="Q123" s="32">
        <f t="shared" si="10"/>
        <v>30314.877999999997</v>
      </c>
      <c r="S123" s="31"/>
      <c r="T123" s="31"/>
      <c r="U123" s="31"/>
      <c r="V123" s="31"/>
      <c r="W123" s="31"/>
      <c r="X123" s="31"/>
      <c r="Y123" s="31"/>
      <c r="Z123" s="31"/>
      <c r="AA123" s="31" t="s">
        <v>44</v>
      </c>
      <c r="AB123" s="31">
        <v>7</v>
      </c>
      <c r="AC123" s="31"/>
      <c r="AD123" s="31" t="s">
        <v>48</v>
      </c>
      <c r="AE123" s="31"/>
      <c r="AF123" s="31" t="s">
        <v>43</v>
      </c>
      <c r="AG123" s="31"/>
      <c r="AH123" s="31"/>
    </row>
    <row r="124" spans="1:34" x14ac:dyDescent="0.2">
      <c r="A124" s="29" t="s">
        <v>86</v>
      </c>
      <c r="B124" s="71"/>
      <c r="C124" s="36">
        <v>45342.285000000003</v>
      </c>
      <c r="D124" s="36"/>
      <c r="E124" s="31">
        <f t="shared" si="8"/>
        <v>-5102.0097023174294</v>
      </c>
      <c r="F124" s="31">
        <f t="shared" si="9"/>
        <v>-5102</v>
      </c>
      <c r="G124" s="31">
        <f t="shared" si="14"/>
        <v>-1.4420599996810779E-2</v>
      </c>
      <c r="H124" s="31"/>
      <c r="I124" s="31"/>
      <c r="J124" s="31">
        <f t="shared" si="17"/>
        <v>-1.4420599996810779E-2</v>
      </c>
      <c r="K124" s="31"/>
      <c r="L124" s="31"/>
      <c r="M124" s="31"/>
      <c r="N124" s="31"/>
      <c r="O124" s="31">
        <f t="shared" ca="1" si="16"/>
        <v>-0.13713372682907699</v>
      </c>
      <c r="P124" s="31"/>
      <c r="Q124" s="32">
        <f t="shared" si="10"/>
        <v>30323.785000000003</v>
      </c>
      <c r="S124" s="31"/>
      <c r="T124" s="31"/>
      <c r="U124" s="31"/>
      <c r="V124" s="31"/>
      <c r="W124" s="31"/>
      <c r="X124" s="31"/>
      <c r="Y124" s="31"/>
      <c r="Z124" s="31"/>
      <c r="AA124" s="31" t="s">
        <v>44</v>
      </c>
      <c r="AB124" s="31">
        <v>11</v>
      </c>
      <c r="AC124" s="31"/>
      <c r="AD124" s="31" t="s">
        <v>41</v>
      </c>
      <c r="AE124" s="31"/>
      <c r="AF124" s="31" t="s">
        <v>43</v>
      </c>
      <c r="AG124" s="31"/>
      <c r="AH124" s="31"/>
    </row>
    <row r="125" spans="1:34" x14ac:dyDescent="0.2">
      <c r="A125" s="29" t="s">
        <v>86</v>
      </c>
      <c r="B125" s="71"/>
      <c r="C125" s="36">
        <v>45345.277000000002</v>
      </c>
      <c r="D125" s="36"/>
      <c r="E125" s="31">
        <f t="shared" si="8"/>
        <v>-5099.9966561365227</v>
      </c>
      <c r="F125" s="31">
        <f t="shared" si="9"/>
        <v>-5100</v>
      </c>
      <c r="G125" s="31">
        <f t="shared" si="14"/>
        <v>4.9700000017764978E-3</v>
      </c>
      <c r="H125" s="31"/>
      <c r="I125" s="31"/>
      <c r="J125" s="31">
        <f t="shared" si="17"/>
        <v>4.9700000017764978E-3</v>
      </c>
      <c r="K125" s="31"/>
      <c r="L125" s="31"/>
      <c r="M125" s="31"/>
      <c r="N125" s="31"/>
      <c r="O125" s="31">
        <f t="shared" ca="1" si="16"/>
        <v>-0.13709712046434938</v>
      </c>
      <c r="P125" s="31"/>
      <c r="Q125" s="32">
        <f t="shared" si="10"/>
        <v>30326.777000000002</v>
      </c>
      <c r="S125" s="31"/>
      <c r="T125" s="31"/>
      <c r="U125" s="31"/>
      <c r="V125" s="31"/>
      <c r="W125" s="31"/>
      <c r="X125" s="31"/>
      <c r="Y125" s="31"/>
      <c r="Z125" s="31"/>
      <c r="AA125" s="31" t="s">
        <v>44</v>
      </c>
      <c r="AB125" s="31">
        <v>8</v>
      </c>
      <c r="AC125" s="31"/>
      <c r="AD125" s="31" t="s">
        <v>41</v>
      </c>
      <c r="AE125" s="31"/>
      <c r="AF125" s="31" t="s">
        <v>43</v>
      </c>
      <c r="AG125" s="31"/>
      <c r="AH125" s="31"/>
    </row>
    <row r="126" spans="1:34" x14ac:dyDescent="0.2">
      <c r="A126" s="29" t="s">
        <v>86</v>
      </c>
      <c r="B126" s="71"/>
      <c r="C126" s="36">
        <v>45348.25</v>
      </c>
      <c r="D126" s="36"/>
      <c r="E126" s="31">
        <f t="shared" si="8"/>
        <v>-5097.9963933371127</v>
      </c>
      <c r="F126" s="31">
        <f t="shared" si="9"/>
        <v>-5098</v>
      </c>
      <c r="G126" s="31">
        <f t="shared" si="14"/>
        <v>5.360600000130944E-3</v>
      </c>
      <c r="H126" s="31"/>
      <c r="I126" s="31"/>
      <c r="J126" s="31">
        <f t="shared" si="17"/>
        <v>5.360600000130944E-3</v>
      </c>
      <c r="K126" s="31"/>
      <c r="L126" s="31"/>
      <c r="M126" s="31"/>
      <c r="N126" s="31"/>
      <c r="O126" s="31">
        <f t="shared" ca="1" si="16"/>
        <v>-0.13706051409962178</v>
      </c>
      <c r="P126" s="31"/>
      <c r="Q126" s="32">
        <f t="shared" si="10"/>
        <v>30329.75</v>
      </c>
      <c r="S126" s="31"/>
      <c r="T126" s="31"/>
      <c r="U126" s="31"/>
      <c r="V126" s="31"/>
      <c r="W126" s="31"/>
      <c r="X126" s="31"/>
      <c r="Y126" s="31"/>
      <c r="Z126" s="31"/>
      <c r="AA126" s="31" t="s">
        <v>44</v>
      </c>
      <c r="AB126" s="31">
        <v>6</v>
      </c>
      <c r="AC126" s="31"/>
      <c r="AD126" s="31" t="s">
        <v>85</v>
      </c>
      <c r="AE126" s="31"/>
      <c r="AF126" s="31" t="s">
        <v>43</v>
      </c>
      <c r="AG126" s="31"/>
      <c r="AH126" s="31"/>
    </row>
    <row r="127" spans="1:34" x14ac:dyDescent="0.2">
      <c r="A127" s="29" t="s">
        <v>87</v>
      </c>
      <c r="B127" s="71"/>
      <c r="C127" s="36">
        <v>45611.317999999999</v>
      </c>
      <c r="D127" s="36"/>
      <c r="E127" s="31">
        <f t="shared" si="8"/>
        <v>-4921.0017299952024</v>
      </c>
      <c r="F127" s="31">
        <f t="shared" si="9"/>
        <v>-4921</v>
      </c>
      <c r="G127" s="31">
        <f t="shared" si="14"/>
        <v>-2.5712999995448627E-3</v>
      </c>
      <c r="H127" s="31"/>
      <c r="I127" s="31"/>
      <c r="J127" s="31">
        <f t="shared" si="17"/>
        <v>-2.5712999995448627E-3</v>
      </c>
      <c r="K127" s="31"/>
      <c r="L127" s="31"/>
      <c r="M127" s="31"/>
      <c r="N127" s="31"/>
      <c r="O127" s="31">
        <f t="shared" ca="1" si="16"/>
        <v>-0.13382085082122708</v>
      </c>
      <c r="P127" s="31"/>
      <c r="Q127" s="32">
        <f t="shared" si="10"/>
        <v>30592.817999999999</v>
      </c>
      <c r="S127" s="31"/>
      <c r="T127" s="31"/>
      <c r="U127" s="31"/>
      <c r="V127" s="31"/>
      <c r="W127" s="31"/>
      <c r="X127" s="31"/>
      <c r="Y127" s="31"/>
      <c r="Z127" s="31"/>
      <c r="AA127" s="31" t="s">
        <v>44</v>
      </c>
      <c r="AB127" s="31">
        <v>7</v>
      </c>
      <c r="AC127" s="31"/>
      <c r="AD127" s="31" t="s">
        <v>48</v>
      </c>
      <c r="AE127" s="31"/>
      <c r="AF127" s="31" t="s">
        <v>43</v>
      </c>
      <c r="AG127" s="31"/>
      <c r="AH127" s="31"/>
    </row>
    <row r="128" spans="1:34" x14ac:dyDescent="0.2">
      <c r="A128" s="29" t="s">
        <v>88</v>
      </c>
      <c r="B128" s="71"/>
      <c r="C128" s="36">
        <v>45651.453000000001</v>
      </c>
      <c r="D128" s="36"/>
      <c r="E128" s="31">
        <f t="shared" si="8"/>
        <v>-4893.9985186079257</v>
      </c>
      <c r="F128" s="31">
        <f t="shared" si="9"/>
        <v>-4894</v>
      </c>
      <c r="G128" s="31">
        <f t="shared" si="14"/>
        <v>2.2018000017851591E-3</v>
      </c>
      <c r="H128" s="31"/>
      <c r="I128" s="31"/>
      <c r="J128" s="31"/>
      <c r="K128" s="31"/>
      <c r="L128" s="31"/>
      <c r="M128" s="31"/>
      <c r="N128" s="31">
        <f>G128</f>
        <v>2.2018000017851591E-3</v>
      </c>
      <c r="O128" s="31">
        <f t="shared" ca="1" si="16"/>
        <v>-0.13332666489740416</v>
      </c>
      <c r="P128" s="31"/>
      <c r="Q128" s="32">
        <f t="shared" si="10"/>
        <v>30632.953000000001</v>
      </c>
      <c r="S128" s="31"/>
      <c r="T128" s="31"/>
      <c r="U128" s="31"/>
      <c r="V128" s="31"/>
      <c r="W128" s="31"/>
      <c r="X128" s="31"/>
      <c r="Y128" s="31"/>
      <c r="Z128" s="31"/>
      <c r="AA128" s="31" t="s">
        <v>44</v>
      </c>
      <c r="AB128" s="31"/>
      <c r="AC128" s="31"/>
      <c r="AD128" s="31"/>
      <c r="AE128" s="31"/>
      <c r="AF128" s="31" t="s">
        <v>45</v>
      </c>
      <c r="AG128" s="31"/>
      <c r="AH128" s="31"/>
    </row>
    <row r="129" spans="1:34" x14ac:dyDescent="0.2">
      <c r="A129" s="29" t="s">
        <v>88</v>
      </c>
      <c r="B129" s="71"/>
      <c r="C129" s="36">
        <v>45651.457000000002</v>
      </c>
      <c r="D129" s="36"/>
      <c r="E129" s="31">
        <f t="shared" si="8"/>
        <v>-4893.9958273697157</v>
      </c>
      <c r="F129" s="31">
        <f t="shared" si="9"/>
        <v>-4894</v>
      </c>
      <c r="G129" s="31">
        <f t="shared" si="14"/>
        <v>6.2018000026000664E-3</v>
      </c>
      <c r="H129" s="31"/>
      <c r="I129" s="31"/>
      <c r="J129" s="31"/>
      <c r="K129" s="31"/>
      <c r="L129" s="31"/>
      <c r="M129" s="31"/>
      <c r="N129" s="31">
        <f>G129</f>
        <v>6.2018000026000664E-3</v>
      </c>
      <c r="O129" s="31">
        <f t="shared" ca="1" si="16"/>
        <v>-0.13332666489740416</v>
      </c>
      <c r="P129" s="31"/>
      <c r="Q129" s="32">
        <f t="shared" si="10"/>
        <v>30632.957000000002</v>
      </c>
      <c r="S129" s="31"/>
      <c r="T129" s="31"/>
      <c r="U129" s="31"/>
      <c r="V129" s="31"/>
      <c r="W129" s="31"/>
      <c r="X129" s="31"/>
      <c r="Y129" s="31"/>
      <c r="Z129" s="31"/>
      <c r="AA129" s="31" t="s">
        <v>44</v>
      </c>
      <c r="AB129" s="31"/>
      <c r="AC129" s="31"/>
      <c r="AD129" s="31"/>
      <c r="AE129" s="31"/>
      <c r="AF129" s="31" t="s">
        <v>45</v>
      </c>
      <c r="AG129" s="31"/>
      <c r="AH129" s="31"/>
    </row>
    <row r="130" spans="1:34" x14ac:dyDescent="0.2">
      <c r="A130" s="29" t="s">
        <v>89</v>
      </c>
      <c r="B130" s="71"/>
      <c r="C130" s="36">
        <v>45727.252999999997</v>
      </c>
      <c r="D130" s="36"/>
      <c r="E130" s="31">
        <f t="shared" si="8"/>
        <v>-4842.9995545327965</v>
      </c>
      <c r="F130" s="31">
        <f t="shared" si="9"/>
        <v>-4843</v>
      </c>
      <c r="G130" s="31">
        <f t="shared" si="14"/>
        <v>6.6209999931743369E-4</v>
      </c>
      <c r="H130" s="31"/>
      <c r="I130" s="31"/>
      <c r="J130" s="31">
        <f>G130</f>
        <v>6.6209999931743369E-4</v>
      </c>
      <c r="K130" s="31"/>
      <c r="L130" s="31"/>
      <c r="M130" s="31"/>
      <c r="N130" s="31"/>
      <c r="O130" s="31">
        <f t="shared" ca="1" si="16"/>
        <v>-0.13239320259684975</v>
      </c>
      <c r="P130" s="31"/>
      <c r="Q130" s="32">
        <f t="shared" si="10"/>
        <v>30708.752999999997</v>
      </c>
      <c r="S130" s="31"/>
      <c r="T130" s="31"/>
      <c r="U130" s="31"/>
      <c r="V130" s="31"/>
      <c r="W130" s="31"/>
      <c r="X130" s="31"/>
      <c r="Y130" s="31"/>
      <c r="Z130" s="31"/>
      <c r="AA130" s="31" t="s">
        <v>44</v>
      </c>
      <c r="AB130" s="31">
        <v>7</v>
      </c>
      <c r="AC130" s="31"/>
      <c r="AD130" s="31" t="s">
        <v>85</v>
      </c>
      <c r="AE130" s="31"/>
      <c r="AF130" s="31" t="s">
        <v>43</v>
      </c>
      <c r="AG130" s="31"/>
      <c r="AH130" s="31"/>
    </row>
    <row r="131" spans="1:34" x14ac:dyDescent="0.2">
      <c r="A131" s="29" t="s">
        <v>90</v>
      </c>
      <c r="B131" s="71"/>
      <c r="C131" s="36">
        <v>45727.256000000001</v>
      </c>
      <c r="D131" s="36"/>
      <c r="E131" s="31">
        <f t="shared" si="8"/>
        <v>-4842.997536104137</v>
      </c>
      <c r="F131" s="31">
        <f t="shared" si="9"/>
        <v>-4843</v>
      </c>
      <c r="G131" s="31">
        <f t="shared" si="14"/>
        <v>3.6621000035665929E-3</v>
      </c>
      <c r="H131" s="31"/>
      <c r="I131" s="31"/>
      <c r="J131" s="31">
        <f>G131</f>
        <v>3.6621000035665929E-3</v>
      </c>
      <c r="K131" s="31"/>
      <c r="L131" s="31"/>
      <c r="M131" s="31"/>
      <c r="N131" s="31"/>
      <c r="O131" s="31">
        <f t="shared" ca="1" si="16"/>
        <v>-0.13239320259684975</v>
      </c>
      <c r="P131" s="31"/>
      <c r="Q131" s="32">
        <f t="shared" si="10"/>
        <v>30708.756000000001</v>
      </c>
      <c r="S131" s="31"/>
      <c r="T131" s="31"/>
      <c r="U131" s="31"/>
      <c r="V131" s="31"/>
      <c r="W131" s="31"/>
      <c r="X131" s="31"/>
      <c r="Y131" s="31"/>
      <c r="Z131" s="31"/>
      <c r="AA131" s="31" t="s">
        <v>44</v>
      </c>
      <c r="AB131" s="31">
        <v>6</v>
      </c>
      <c r="AC131" s="31"/>
      <c r="AD131" s="31" t="s">
        <v>48</v>
      </c>
      <c r="AE131" s="31"/>
      <c r="AF131" s="31" t="s">
        <v>43</v>
      </c>
      <c r="AG131" s="31"/>
      <c r="AH131" s="31"/>
    </row>
    <row r="132" spans="1:34" x14ac:dyDescent="0.2">
      <c r="A132" s="29" t="s">
        <v>91</v>
      </c>
      <c r="B132" s="71"/>
      <c r="C132" s="36">
        <v>45911.555999999997</v>
      </c>
      <c r="D132" s="36"/>
      <c r="E132" s="31">
        <f t="shared" si="8"/>
        <v>-4718.9987355890098</v>
      </c>
      <c r="F132" s="31">
        <f t="shared" si="9"/>
        <v>-4719</v>
      </c>
      <c r="G132" s="31">
        <f t="shared" si="14"/>
        <v>1.8792999981087632E-3</v>
      </c>
      <c r="H132" s="31"/>
      <c r="I132" s="31"/>
      <c r="J132" s="31">
        <f>G132</f>
        <v>1.8792999981087632E-3</v>
      </c>
      <c r="K132" s="31"/>
      <c r="L132" s="31"/>
      <c r="M132" s="31"/>
      <c r="N132" s="31"/>
      <c r="O132" s="31">
        <f t="shared" ca="1" si="16"/>
        <v>-0.13012360798373709</v>
      </c>
      <c r="P132" s="31"/>
      <c r="Q132" s="32">
        <f t="shared" si="10"/>
        <v>30893.055999999997</v>
      </c>
      <c r="S132" s="31"/>
      <c r="T132" s="31"/>
      <c r="U132" s="31"/>
      <c r="V132" s="31"/>
      <c r="W132" s="31"/>
      <c r="X132" s="31"/>
      <c r="Y132" s="31"/>
      <c r="Z132" s="31"/>
      <c r="AA132" s="31" t="s">
        <v>44</v>
      </c>
      <c r="AB132" s="31">
        <v>11</v>
      </c>
      <c r="AC132" s="31"/>
      <c r="AD132" s="31" t="s">
        <v>41</v>
      </c>
      <c r="AE132" s="31"/>
      <c r="AF132" s="31" t="s">
        <v>43</v>
      </c>
      <c r="AG132" s="31"/>
      <c r="AH132" s="31"/>
    </row>
    <row r="133" spans="1:34" x14ac:dyDescent="0.2">
      <c r="A133" s="29" t="s">
        <v>91</v>
      </c>
      <c r="B133" s="71"/>
      <c r="C133" s="36">
        <v>45920.472000000002</v>
      </c>
      <c r="D133" s="36"/>
      <c r="E133" s="31">
        <f t="shared" si="8"/>
        <v>-4712.9999656194304</v>
      </c>
      <c r="F133" s="31">
        <f t="shared" si="9"/>
        <v>-4713</v>
      </c>
      <c r="G133" s="31">
        <f t="shared" si="14"/>
        <v>5.1100003474857658E-5</v>
      </c>
      <c r="H133" s="31"/>
      <c r="I133" s="31"/>
      <c r="J133" s="31">
        <f>G133</f>
        <v>5.1100003474857658E-5</v>
      </c>
      <c r="K133" s="31"/>
      <c r="L133" s="31"/>
      <c r="M133" s="31"/>
      <c r="N133" s="31"/>
      <c r="O133" s="31">
        <f t="shared" ca="1" si="16"/>
        <v>-0.13001378888955423</v>
      </c>
      <c r="P133" s="31"/>
      <c r="Q133" s="32">
        <f t="shared" si="10"/>
        <v>30901.972000000002</v>
      </c>
      <c r="S133" s="31"/>
      <c r="T133" s="31"/>
      <c r="U133" s="31"/>
      <c r="V133" s="31"/>
      <c r="W133" s="31"/>
      <c r="X133" s="31"/>
      <c r="Y133" s="31"/>
      <c r="Z133" s="31"/>
      <c r="AA133" s="31" t="s">
        <v>44</v>
      </c>
      <c r="AB133" s="31">
        <v>10</v>
      </c>
      <c r="AC133" s="31"/>
      <c r="AD133" s="31" t="s">
        <v>48</v>
      </c>
      <c r="AE133" s="31"/>
      <c r="AF133" s="31" t="s">
        <v>43</v>
      </c>
      <c r="AG133" s="31"/>
      <c r="AH133" s="31"/>
    </row>
    <row r="134" spans="1:34" x14ac:dyDescent="0.2">
      <c r="A134" s="29" t="s">
        <v>92</v>
      </c>
      <c r="B134" s="71"/>
      <c r="C134" s="36">
        <v>45966.533000000003</v>
      </c>
      <c r="D134" s="36"/>
      <c r="E134" s="31">
        <f t="shared" si="8"/>
        <v>-4682.0096848243811</v>
      </c>
      <c r="F134" s="31">
        <f t="shared" si="9"/>
        <v>-4682</v>
      </c>
      <c r="G134" s="31">
        <f t="shared" si="14"/>
        <v>-1.4394599995284807E-2</v>
      </c>
      <c r="H134" s="31"/>
      <c r="I134" s="31"/>
      <c r="J134" s="31"/>
      <c r="K134" s="31"/>
      <c r="L134" s="31"/>
      <c r="M134" s="31"/>
      <c r="N134" s="31">
        <f>G134</f>
        <v>-1.4394599995284807E-2</v>
      </c>
      <c r="O134" s="31">
        <f t="shared" ca="1" si="16"/>
        <v>-0.12944639023627608</v>
      </c>
      <c r="P134" s="31"/>
      <c r="Q134" s="32">
        <f t="shared" si="10"/>
        <v>30948.033000000003</v>
      </c>
      <c r="S134" s="31"/>
      <c r="T134" s="31"/>
      <c r="U134" s="31"/>
      <c r="V134" s="31"/>
      <c r="W134" s="31"/>
      <c r="X134" s="31"/>
      <c r="Y134" s="31"/>
      <c r="Z134" s="31"/>
      <c r="AA134" s="31" t="s">
        <v>44</v>
      </c>
      <c r="AB134" s="31"/>
      <c r="AC134" s="31"/>
      <c r="AD134" s="31"/>
      <c r="AE134" s="31"/>
      <c r="AF134" s="31" t="s">
        <v>45</v>
      </c>
      <c r="AG134" s="31"/>
      <c r="AH134" s="31"/>
    </row>
    <row r="135" spans="1:34" x14ac:dyDescent="0.2">
      <c r="A135" s="29" t="s">
        <v>93</v>
      </c>
      <c r="B135" s="71"/>
      <c r="C135" s="36">
        <v>45999.245000000003</v>
      </c>
      <c r="D135" s="36"/>
      <c r="E135" s="31">
        <f t="shared" si="8"/>
        <v>-4660.0007387448868</v>
      </c>
      <c r="F135" s="31">
        <f t="shared" si="9"/>
        <v>-4660</v>
      </c>
      <c r="G135" s="31">
        <f t="shared" si="14"/>
        <v>-1.0980000006384216E-3</v>
      </c>
      <c r="H135" s="31"/>
      <c r="I135" s="31"/>
      <c r="J135" s="31">
        <f t="shared" ref="J135:J141" si="18">G135</f>
        <v>-1.0980000006384216E-3</v>
      </c>
      <c r="K135" s="31"/>
      <c r="L135" s="31"/>
      <c r="M135" s="31"/>
      <c r="N135" s="31"/>
      <c r="O135" s="31">
        <f t="shared" ca="1" si="16"/>
        <v>-0.12904372022427218</v>
      </c>
      <c r="P135" s="31"/>
      <c r="Q135" s="32">
        <f t="shared" si="10"/>
        <v>30980.745000000003</v>
      </c>
      <c r="S135" s="31"/>
      <c r="T135" s="31"/>
      <c r="U135" s="31"/>
      <c r="V135" s="31"/>
      <c r="W135" s="31"/>
      <c r="X135" s="31"/>
      <c r="Y135" s="31"/>
      <c r="Z135" s="31"/>
      <c r="AA135" s="31" t="s">
        <v>44</v>
      </c>
      <c r="AB135" s="31">
        <v>6</v>
      </c>
      <c r="AC135" s="31"/>
      <c r="AD135" s="31" t="s">
        <v>48</v>
      </c>
      <c r="AE135" s="31"/>
      <c r="AF135" s="31" t="s">
        <v>43</v>
      </c>
      <c r="AG135" s="31"/>
      <c r="AH135" s="31"/>
    </row>
    <row r="136" spans="1:34" x14ac:dyDescent="0.2">
      <c r="A136" s="29" t="s">
        <v>93</v>
      </c>
      <c r="B136" s="71"/>
      <c r="C136" s="36">
        <v>46033.428999999996</v>
      </c>
      <c r="D136" s="36"/>
      <c r="E136" s="31">
        <f t="shared" si="8"/>
        <v>-4637.0014170042004</v>
      </c>
      <c r="F136" s="31">
        <f t="shared" si="9"/>
        <v>-4637</v>
      </c>
      <c r="G136" s="31">
        <f t="shared" si="14"/>
        <v>-2.106100000673905E-3</v>
      </c>
      <c r="H136" s="31"/>
      <c r="I136" s="31"/>
      <c r="J136" s="31">
        <f t="shared" si="18"/>
        <v>-2.106100000673905E-3</v>
      </c>
      <c r="K136" s="31"/>
      <c r="L136" s="31"/>
      <c r="M136" s="31"/>
      <c r="N136" s="31"/>
      <c r="O136" s="31">
        <f t="shared" ca="1" si="16"/>
        <v>-0.12862274702990453</v>
      </c>
      <c r="P136" s="31"/>
      <c r="Q136" s="32">
        <f t="shared" si="10"/>
        <v>31014.928999999996</v>
      </c>
      <c r="S136" s="31"/>
      <c r="T136" s="31"/>
      <c r="U136" s="31"/>
      <c r="V136" s="31"/>
      <c r="W136" s="31"/>
      <c r="X136" s="31"/>
      <c r="Y136" s="31"/>
      <c r="Z136" s="31"/>
      <c r="AA136" s="31" t="s">
        <v>44</v>
      </c>
      <c r="AB136" s="31">
        <v>6</v>
      </c>
      <c r="AC136" s="31"/>
      <c r="AD136" s="31" t="s">
        <v>48</v>
      </c>
      <c r="AE136" s="31"/>
      <c r="AF136" s="31" t="s">
        <v>43</v>
      </c>
      <c r="AG136" s="31"/>
      <c r="AH136" s="31"/>
    </row>
    <row r="137" spans="1:34" x14ac:dyDescent="0.2">
      <c r="A137" s="29" t="s">
        <v>94</v>
      </c>
      <c r="B137" s="71"/>
      <c r="C137" s="36">
        <v>46054.243999999999</v>
      </c>
      <c r="D137" s="36"/>
      <c r="E137" s="31">
        <f t="shared" si="8"/>
        <v>-4622.9968861701109</v>
      </c>
      <c r="F137" s="31">
        <f t="shared" si="9"/>
        <v>-4623</v>
      </c>
      <c r="G137" s="31">
        <f t="shared" si="14"/>
        <v>4.6281000031740405E-3</v>
      </c>
      <c r="H137" s="31"/>
      <c r="I137" s="31"/>
      <c r="J137" s="31">
        <f t="shared" si="18"/>
        <v>4.6281000031740405E-3</v>
      </c>
      <c r="K137" s="31"/>
      <c r="L137" s="31"/>
      <c r="M137" s="31"/>
      <c r="N137" s="31"/>
      <c r="O137" s="31">
        <f t="shared" ca="1" si="16"/>
        <v>-0.12836650247681117</v>
      </c>
      <c r="P137" s="31"/>
      <c r="Q137" s="32">
        <f t="shared" si="10"/>
        <v>31035.743999999999</v>
      </c>
      <c r="S137" s="31"/>
      <c r="T137" s="31"/>
      <c r="U137" s="31"/>
      <c r="V137" s="31"/>
      <c r="W137" s="31"/>
      <c r="X137" s="31"/>
      <c r="Y137" s="31"/>
      <c r="Z137" s="31"/>
      <c r="AA137" s="31" t="s">
        <v>44</v>
      </c>
      <c r="AB137" s="31">
        <v>7</v>
      </c>
      <c r="AC137" s="31"/>
      <c r="AD137" s="31" t="s">
        <v>48</v>
      </c>
      <c r="AE137" s="31"/>
      <c r="AF137" s="31" t="s">
        <v>43</v>
      </c>
      <c r="AG137" s="31"/>
      <c r="AH137" s="31"/>
    </row>
    <row r="138" spans="1:34" x14ac:dyDescent="0.2">
      <c r="A138" s="29" t="s">
        <v>95</v>
      </c>
      <c r="B138" s="71"/>
      <c r="C138" s="36">
        <v>46296.514000000003</v>
      </c>
      <c r="D138" s="36"/>
      <c r="E138" s="31">
        <f t="shared" si="8"/>
        <v>-4459.9953158998933</v>
      </c>
      <c r="F138" s="31">
        <f t="shared" si="9"/>
        <v>-4460</v>
      </c>
      <c r="G138" s="31">
        <f t="shared" si="14"/>
        <v>6.962000006751623E-3</v>
      </c>
      <c r="H138" s="31"/>
      <c r="I138" s="31"/>
      <c r="J138" s="31">
        <f t="shared" si="18"/>
        <v>6.962000006751623E-3</v>
      </c>
      <c r="K138" s="31"/>
      <c r="L138" s="31"/>
      <c r="M138" s="31"/>
      <c r="N138" s="31"/>
      <c r="O138" s="31">
        <f t="shared" ca="1" si="16"/>
        <v>-0.12538308375150986</v>
      </c>
      <c r="P138" s="31"/>
      <c r="Q138" s="32">
        <f t="shared" si="10"/>
        <v>31278.014000000003</v>
      </c>
      <c r="S138" s="31"/>
      <c r="T138" s="31"/>
      <c r="U138" s="31"/>
      <c r="V138" s="31"/>
      <c r="W138" s="31"/>
      <c r="X138" s="31"/>
      <c r="Y138" s="31"/>
      <c r="Z138" s="31"/>
      <c r="AA138" s="31" t="s">
        <v>44</v>
      </c>
      <c r="AB138" s="31">
        <v>6</v>
      </c>
      <c r="AC138" s="31"/>
      <c r="AD138" s="31" t="s">
        <v>48</v>
      </c>
      <c r="AE138" s="31"/>
      <c r="AF138" s="31" t="s">
        <v>43</v>
      </c>
      <c r="AG138" s="31"/>
      <c r="AH138" s="31"/>
    </row>
    <row r="139" spans="1:34" x14ac:dyDescent="0.2">
      <c r="A139" s="29" t="s">
        <v>95</v>
      </c>
      <c r="B139" s="71"/>
      <c r="C139" s="36">
        <v>46299.487999999998</v>
      </c>
      <c r="D139" s="36"/>
      <c r="E139" s="31">
        <f t="shared" si="8"/>
        <v>-4457.9943802909338</v>
      </c>
      <c r="F139" s="31">
        <f t="shared" si="9"/>
        <v>-4458</v>
      </c>
      <c r="G139" s="31">
        <f t="shared" si="14"/>
        <v>8.3525999943958595E-3</v>
      </c>
      <c r="H139" s="31"/>
      <c r="I139" s="31"/>
      <c r="J139" s="31">
        <f t="shared" si="18"/>
        <v>8.3525999943958595E-3</v>
      </c>
      <c r="K139" s="31"/>
      <c r="L139" s="31"/>
      <c r="M139" s="31"/>
      <c r="N139" s="31"/>
      <c r="O139" s="31">
        <f t="shared" ca="1" si="16"/>
        <v>-0.12534647738678223</v>
      </c>
      <c r="P139" s="31"/>
      <c r="Q139" s="32">
        <f t="shared" si="10"/>
        <v>31280.987999999998</v>
      </c>
      <c r="S139" s="31"/>
      <c r="T139" s="31"/>
      <c r="U139" s="31"/>
      <c r="V139" s="31"/>
      <c r="W139" s="31"/>
      <c r="X139" s="31"/>
      <c r="Y139" s="31"/>
      <c r="Z139" s="31"/>
      <c r="AA139" s="31" t="s">
        <v>44</v>
      </c>
      <c r="AB139" s="31">
        <v>13</v>
      </c>
      <c r="AC139" s="31"/>
      <c r="AD139" s="31" t="s">
        <v>41</v>
      </c>
      <c r="AE139" s="31"/>
      <c r="AF139" s="31" t="s">
        <v>43</v>
      </c>
      <c r="AG139" s="31"/>
      <c r="AH139" s="31"/>
    </row>
    <row r="140" spans="1:34" x14ac:dyDescent="0.2">
      <c r="A140" s="29" t="s">
        <v>95</v>
      </c>
      <c r="B140" s="71"/>
      <c r="C140" s="36">
        <v>46360.417999999998</v>
      </c>
      <c r="D140" s="36"/>
      <c r="E140" s="31">
        <f t="shared" si="8"/>
        <v>-4417.0000942606193</v>
      </c>
      <c r="F140" s="31">
        <f t="shared" si="9"/>
        <v>-4417</v>
      </c>
      <c r="G140" s="31">
        <f t="shared" si="14"/>
        <v>-1.4010000450070947E-4</v>
      </c>
      <c r="H140" s="31"/>
      <c r="I140" s="31"/>
      <c r="J140" s="31">
        <f t="shared" si="18"/>
        <v>-1.4010000450070947E-4</v>
      </c>
      <c r="K140" s="31"/>
      <c r="L140" s="31"/>
      <c r="M140" s="31"/>
      <c r="N140" s="31"/>
      <c r="O140" s="31">
        <f t="shared" ca="1" si="16"/>
        <v>-0.12459604690986593</v>
      </c>
      <c r="P140" s="31"/>
      <c r="Q140" s="32">
        <f t="shared" si="10"/>
        <v>31341.917999999998</v>
      </c>
      <c r="S140" s="31"/>
      <c r="T140" s="31"/>
      <c r="U140" s="31"/>
      <c r="V140" s="31"/>
      <c r="W140" s="31"/>
      <c r="X140" s="31"/>
      <c r="Y140" s="31"/>
      <c r="Z140" s="31"/>
      <c r="AA140" s="31" t="s">
        <v>44</v>
      </c>
      <c r="AB140" s="31">
        <v>6</v>
      </c>
      <c r="AC140" s="31"/>
      <c r="AD140" s="31" t="s">
        <v>41</v>
      </c>
      <c r="AE140" s="31"/>
      <c r="AF140" s="31" t="s">
        <v>43</v>
      </c>
      <c r="AG140" s="31"/>
      <c r="AH140" s="31"/>
    </row>
    <row r="141" spans="1:34" x14ac:dyDescent="0.2">
      <c r="A141" s="29" t="s">
        <v>96</v>
      </c>
      <c r="B141" s="71"/>
      <c r="C141" s="36">
        <v>46614.565000000002</v>
      </c>
      <c r="D141" s="36"/>
      <c r="E141" s="31">
        <f t="shared" si="8"/>
        <v>-4246.0075649360433</v>
      </c>
      <c r="F141" s="31">
        <f t="shared" si="9"/>
        <v>-4246</v>
      </c>
      <c r="G141" s="31">
        <f t="shared" si="14"/>
        <v>-1.1243799999647308E-2</v>
      </c>
      <c r="H141" s="31"/>
      <c r="I141" s="31"/>
      <c r="J141" s="31">
        <f t="shared" si="18"/>
        <v>-1.1243799999647308E-2</v>
      </c>
      <c r="K141" s="31"/>
      <c r="L141" s="31"/>
      <c r="M141" s="31"/>
      <c r="N141" s="31"/>
      <c r="O141" s="31">
        <f t="shared" ca="1" si="16"/>
        <v>-0.12146620272565413</v>
      </c>
      <c r="P141" s="31"/>
      <c r="Q141" s="32">
        <f t="shared" si="10"/>
        <v>31596.065000000002</v>
      </c>
      <c r="S141" s="31"/>
      <c r="T141" s="31"/>
      <c r="U141" s="31"/>
      <c r="V141" s="31"/>
      <c r="W141" s="31"/>
      <c r="X141" s="31"/>
      <c r="Y141" s="31"/>
      <c r="Z141" s="31"/>
      <c r="AA141" s="31" t="s">
        <v>44</v>
      </c>
      <c r="AB141" s="31">
        <v>7</v>
      </c>
      <c r="AC141" s="31"/>
      <c r="AD141" s="31" t="s">
        <v>48</v>
      </c>
      <c r="AE141" s="31"/>
      <c r="AF141" s="31" t="s">
        <v>43</v>
      </c>
      <c r="AG141" s="31"/>
      <c r="AH141" s="31"/>
    </row>
    <row r="142" spans="1:34" x14ac:dyDescent="0.2">
      <c r="A142" s="29" t="s">
        <v>97</v>
      </c>
      <c r="B142" s="71"/>
      <c r="C142" s="36">
        <v>46678.483</v>
      </c>
      <c r="D142" s="36"/>
      <c r="E142" s="31">
        <f t="shared" si="8"/>
        <v>-4203.002923963033</v>
      </c>
      <c r="F142" s="31">
        <f t="shared" si="9"/>
        <v>-4203</v>
      </c>
      <c r="G142" s="31">
        <f t="shared" si="14"/>
        <v>-4.3459000007715076E-3</v>
      </c>
      <c r="H142" s="31"/>
      <c r="I142" s="31"/>
      <c r="J142" s="31"/>
      <c r="K142" s="31"/>
      <c r="L142" s="31"/>
      <c r="M142" s="31"/>
      <c r="N142" s="31">
        <f>G142</f>
        <v>-4.3459000007715076E-3</v>
      </c>
      <c r="O142" s="31">
        <f t="shared" ca="1" si="16"/>
        <v>-0.12067916588401022</v>
      </c>
      <c r="P142" s="31"/>
      <c r="Q142" s="32">
        <f t="shared" si="10"/>
        <v>31659.983</v>
      </c>
      <c r="S142" s="31"/>
      <c r="T142" s="31"/>
      <c r="U142" s="31"/>
      <c r="V142" s="31"/>
      <c r="W142" s="31"/>
      <c r="X142" s="31"/>
      <c r="Y142" s="31"/>
      <c r="Z142" s="31"/>
      <c r="AA142" s="31" t="s">
        <v>44</v>
      </c>
      <c r="AB142" s="31"/>
      <c r="AC142" s="31"/>
      <c r="AD142" s="31"/>
      <c r="AE142" s="31"/>
      <c r="AF142" s="31" t="s">
        <v>45</v>
      </c>
      <c r="AG142" s="31"/>
      <c r="AH142" s="31"/>
    </row>
    <row r="143" spans="1:34" x14ac:dyDescent="0.2">
      <c r="A143" s="29" t="s">
        <v>97</v>
      </c>
      <c r="B143" s="71"/>
      <c r="C143" s="36">
        <v>46678.497000000003</v>
      </c>
      <c r="D143" s="36"/>
      <c r="E143" s="31">
        <f t="shared" si="8"/>
        <v>-4202.9935046292976</v>
      </c>
      <c r="F143" s="31">
        <f t="shared" si="9"/>
        <v>-4203</v>
      </c>
      <c r="G143" s="31">
        <f t="shared" ref="G143:G174" si="19">+C143-(C$7+F143*C$8)</f>
        <v>9.6541000020806678E-3</v>
      </c>
      <c r="H143" s="31"/>
      <c r="I143" s="31"/>
      <c r="J143" s="31"/>
      <c r="K143" s="31"/>
      <c r="L143" s="31"/>
      <c r="M143" s="31"/>
      <c r="N143" s="31">
        <f>G143</f>
        <v>9.6541000020806678E-3</v>
      </c>
      <c r="O143" s="31">
        <f t="shared" ca="1" si="16"/>
        <v>-0.12067916588401022</v>
      </c>
      <c r="P143" s="31"/>
      <c r="Q143" s="32">
        <f t="shared" si="10"/>
        <v>31659.997000000003</v>
      </c>
      <c r="S143" s="31"/>
      <c r="T143" s="31"/>
      <c r="U143" s="31"/>
      <c r="V143" s="31"/>
      <c r="W143" s="31"/>
      <c r="X143" s="31"/>
      <c r="Y143" s="31"/>
      <c r="Z143" s="31"/>
      <c r="AA143" s="31" t="s">
        <v>44</v>
      </c>
      <c r="AB143" s="31"/>
      <c r="AC143" s="31"/>
      <c r="AD143" s="31"/>
      <c r="AE143" s="31"/>
      <c r="AF143" s="31" t="s">
        <v>45</v>
      </c>
      <c r="AG143" s="31"/>
      <c r="AH143" s="31"/>
    </row>
    <row r="144" spans="1:34" x14ac:dyDescent="0.2">
      <c r="A144" s="29" t="s">
        <v>97</v>
      </c>
      <c r="B144" s="71"/>
      <c r="C144" s="36">
        <v>46678.500999999997</v>
      </c>
      <c r="D144" s="36"/>
      <c r="E144" s="31">
        <f t="shared" si="8"/>
        <v>-4202.9908133910922</v>
      </c>
      <c r="F144" s="31">
        <f t="shared" si="9"/>
        <v>-4203</v>
      </c>
      <c r="G144" s="31">
        <f t="shared" si="19"/>
        <v>1.3654099995619617E-2</v>
      </c>
      <c r="H144" s="31"/>
      <c r="I144" s="31"/>
      <c r="J144" s="31"/>
      <c r="K144" s="31"/>
      <c r="L144" s="31"/>
      <c r="M144" s="31"/>
      <c r="N144" s="31">
        <f>G144</f>
        <v>1.3654099995619617E-2</v>
      </c>
      <c r="O144" s="31">
        <f t="shared" ca="1" si="16"/>
        <v>-0.12067916588401022</v>
      </c>
      <c r="P144" s="31"/>
      <c r="Q144" s="32">
        <f t="shared" si="10"/>
        <v>31660.000999999997</v>
      </c>
      <c r="S144" s="31"/>
      <c r="T144" s="31"/>
      <c r="U144" s="31"/>
      <c r="V144" s="31"/>
      <c r="W144" s="31"/>
      <c r="X144" s="31"/>
      <c r="Y144" s="31"/>
      <c r="Z144" s="31"/>
      <c r="AA144" s="31" t="s">
        <v>44</v>
      </c>
      <c r="AB144" s="31"/>
      <c r="AC144" s="31"/>
      <c r="AD144" s="31"/>
      <c r="AE144" s="31"/>
      <c r="AF144" s="31" t="s">
        <v>45</v>
      </c>
      <c r="AG144" s="31"/>
      <c r="AH144" s="31"/>
    </row>
    <row r="145" spans="1:34" x14ac:dyDescent="0.2">
      <c r="A145" s="29" t="s">
        <v>98</v>
      </c>
      <c r="B145" s="71"/>
      <c r="C145" s="36">
        <v>46739.425999999999</v>
      </c>
      <c r="D145" s="36"/>
      <c r="E145" s="31">
        <f t="shared" si="8"/>
        <v>-4161.9998914085381</v>
      </c>
      <c r="F145" s="31">
        <f t="shared" si="9"/>
        <v>-4162</v>
      </c>
      <c r="G145" s="31">
        <f t="shared" si="19"/>
        <v>1.6139999934239313E-4</v>
      </c>
      <c r="H145" s="31"/>
      <c r="I145" s="31"/>
      <c r="J145" s="31">
        <f>G145</f>
        <v>1.6139999934239313E-4</v>
      </c>
      <c r="K145" s="31"/>
      <c r="L145" s="31"/>
      <c r="M145" s="31"/>
      <c r="N145" s="31"/>
      <c r="O145" s="31">
        <f t="shared" ca="1" si="16"/>
        <v>-0.11992873540709394</v>
      </c>
      <c r="P145" s="31"/>
      <c r="Q145" s="32">
        <f t="shared" si="10"/>
        <v>31720.925999999999</v>
      </c>
      <c r="S145" s="31"/>
      <c r="T145" s="31"/>
      <c r="U145" s="31"/>
      <c r="V145" s="31"/>
      <c r="W145" s="31"/>
      <c r="X145" s="31"/>
      <c r="Y145" s="31"/>
      <c r="Z145" s="31"/>
      <c r="AA145" s="31" t="s">
        <v>44</v>
      </c>
      <c r="AB145" s="31">
        <v>6</v>
      </c>
      <c r="AC145" s="31"/>
      <c r="AD145" s="31" t="s">
        <v>48</v>
      </c>
      <c r="AE145" s="31"/>
      <c r="AF145" s="31" t="s">
        <v>43</v>
      </c>
      <c r="AG145" s="31"/>
      <c r="AH145" s="31"/>
    </row>
    <row r="146" spans="1:34" x14ac:dyDescent="0.2">
      <c r="A146" s="29" t="s">
        <v>63</v>
      </c>
      <c r="B146" s="71"/>
      <c r="C146" s="36">
        <v>46770.654000000002</v>
      </c>
      <c r="D146" s="36"/>
      <c r="E146" s="31">
        <f t="shared" si="8"/>
        <v>-4140.9893947048658</v>
      </c>
      <c r="F146" s="31">
        <f t="shared" si="9"/>
        <v>-4141</v>
      </c>
      <c r="G146" s="31">
        <f t="shared" si="19"/>
        <v>1.5762700000777841E-2</v>
      </c>
      <c r="H146" s="31"/>
      <c r="I146" s="31">
        <f>G146</f>
        <v>1.5762700000777841E-2</v>
      </c>
      <c r="J146" s="31"/>
      <c r="K146" s="31"/>
      <c r="L146" s="31"/>
      <c r="M146" s="31"/>
      <c r="N146" s="31"/>
      <c r="O146" s="31">
        <f t="shared" ca="1" si="16"/>
        <v>-0.11954436857745389</v>
      </c>
      <c r="P146" s="31"/>
      <c r="Q146" s="32">
        <f t="shared" si="10"/>
        <v>31752.154000000002</v>
      </c>
      <c r="S146" s="31"/>
      <c r="T146" s="31"/>
      <c r="U146" s="31"/>
      <c r="V146" s="31"/>
      <c r="W146" s="31"/>
      <c r="X146" s="31"/>
      <c r="Y146" s="31"/>
      <c r="Z146" s="31"/>
      <c r="AA146" s="31" t="s">
        <v>44</v>
      </c>
      <c r="AB146" s="31">
        <v>15</v>
      </c>
      <c r="AC146" s="31"/>
      <c r="AD146" s="31" t="s">
        <v>99</v>
      </c>
      <c r="AE146" s="31"/>
      <c r="AF146" s="31" t="s">
        <v>64</v>
      </c>
      <c r="AG146" s="31"/>
      <c r="AH146" s="31"/>
    </row>
    <row r="147" spans="1:34" x14ac:dyDescent="0.2">
      <c r="A147" s="29" t="s">
        <v>100</v>
      </c>
      <c r="B147" s="71"/>
      <c r="C147" s="36">
        <v>47005.485000000001</v>
      </c>
      <c r="D147" s="36"/>
      <c r="E147" s="31">
        <f t="shared" si="8"/>
        <v>-3982.9928546952715</v>
      </c>
      <c r="F147" s="31">
        <f t="shared" si="9"/>
        <v>-3983</v>
      </c>
      <c r="G147" s="31">
        <f t="shared" si="19"/>
        <v>1.0620100001688115E-2</v>
      </c>
      <c r="H147" s="31"/>
      <c r="I147" s="31"/>
      <c r="J147" s="31">
        <f>G147</f>
        <v>1.0620100001688115E-2</v>
      </c>
      <c r="K147" s="31"/>
      <c r="L147" s="31"/>
      <c r="M147" s="31"/>
      <c r="N147" s="31"/>
      <c r="O147" s="31">
        <f t="shared" ca="1" si="16"/>
        <v>-0.11665246576397163</v>
      </c>
      <c r="P147" s="31"/>
      <c r="Q147" s="32">
        <f t="shared" si="10"/>
        <v>31986.985000000001</v>
      </c>
      <c r="S147" s="31"/>
      <c r="T147" s="31"/>
      <c r="U147" s="31"/>
      <c r="V147" s="31"/>
      <c r="W147" s="31"/>
      <c r="X147" s="31"/>
      <c r="Y147" s="31"/>
      <c r="Z147" s="31"/>
      <c r="AA147" s="31" t="s">
        <v>44</v>
      </c>
      <c r="AB147" s="31">
        <v>7</v>
      </c>
      <c r="AC147" s="31"/>
      <c r="AD147" s="31" t="s">
        <v>48</v>
      </c>
      <c r="AE147" s="31"/>
      <c r="AF147" s="31" t="s">
        <v>43</v>
      </c>
      <c r="AG147" s="31"/>
      <c r="AH147" s="31"/>
    </row>
    <row r="148" spans="1:34" x14ac:dyDescent="0.2">
      <c r="A148" s="29" t="s">
        <v>101</v>
      </c>
      <c r="B148" s="71"/>
      <c r="C148" s="36">
        <v>47048.589</v>
      </c>
      <c r="D148" s="36"/>
      <c r="E148" s="31">
        <f t="shared" si="8"/>
        <v>-3953.9920717467953</v>
      </c>
      <c r="F148" s="31">
        <f t="shared" si="9"/>
        <v>-3954</v>
      </c>
      <c r="G148" s="31">
        <f t="shared" si="19"/>
        <v>1.1783800000557676E-2</v>
      </c>
      <c r="H148" s="31"/>
      <c r="I148" s="31"/>
      <c r="J148" s="31">
        <f>G148</f>
        <v>1.1783800000557676E-2</v>
      </c>
      <c r="K148" s="31"/>
      <c r="L148" s="31"/>
      <c r="M148" s="31"/>
      <c r="N148" s="31"/>
      <c r="O148" s="31">
        <f t="shared" ca="1" si="16"/>
        <v>-0.11612167347542109</v>
      </c>
      <c r="P148" s="31"/>
      <c r="Q148" s="32">
        <f t="shared" si="10"/>
        <v>32030.089</v>
      </c>
      <c r="S148" s="31"/>
      <c r="T148" s="31"/>
      <c r="U148" s="31"/>
      <c r="V148" s="31"/>
      <c r="W148" s="31"/>
      <c r="X148" s="31"/>
      <c r="Y148" s="31"/>
      <c r="Z148" s="31"/>
      <c r="AA148" s="31" t="s">
        <v>44</v>
      </c>
      <c r="AB148" s="31">
        <v>4</v>
      </c>
      <c r="AC148" s="31"/>
      <c r="AD148" s="31" t="s">
        <v>48</v>
      </c>
      <c r="AE148" s="31"/>
      <c r="AF148" s="31" t="s">
        <v>43</v>
      </c>
      <c r="AG148" s="31"/>
      <c r="AH148" s="31"/>
    </row>
    <row r="149" spans="1:34" x14ac:dyDescent="0.2">
      <c r="A149" s="29" t="s">
        <v>102</v>
      </c>
      <c r="B149" s="71"/>
      <c r="C149" s="36">
        <v>47063.453999999998</v>
      </c>
      <c r="D149" s="36"/>
      <c r="E149" s="31">
        <f t="shared" ref="E149:E212" si="20">+(C149-C$7)/C$8</f>
        <v>-3943.9907577497411</v>
      </c>
      <c r="F149" s="31">
        <f t="shared" ref="F149:F212" si="21">ROUND(2*E149,0)/2</f>
        <v>-3944</v>
      </c>
      <c r="G149" s="31">
        <f t="shared" si="19"/>
        <v>1.3736799999605864E-2</v>
      </c>
      <c r="H149" s="31"/>
      <c r="I149" s="31"/>
      <c r="J149" s="31"/>
      <c r="K149" s="31"/>
      <c r="L149" s="31"/>
      <c r="M149" s="31"/>
      <c r="N149" s="31">
        <f>G149</f>
        <v>1.3736799999605864E-2</v>
      </c>
      <c r="O149" s="31">
        <f t="shared" ca="1" si="16"/>
        <v>-0.11593864165178297</v>
      </c>
      <c r="P149" s="31"/>
      <c r="Q149" s="32">
        <f t="shared" ref="Q149:Q212" si="22">+C149-15018.5</f>
        <v>32044.953999999998</v>
      </c>
      <c r="S149" s="31"/>
      <c r="T149" s="31"/>
      <c r="U149" s="31"/>
      <c r="V149" s="31"/>
      <c r="W149" s="31"/>
      <c r="X149" s="31"/>
      <c r="Y149" s="31"/>
      <c r="Z149" s="31"/>
      <c r="AA149" s="31" t="s">
        <v>44</v>
      </c>
      <c r="AB149" s="31"/>
      <c r="AC149" s="31"/>
      <c r="AD149" s="31"/>
      <c r="AE149" s="31"/>
      <c r="AF149" s="31" t="s">
        <v>45</v>
      </c>
      <c r="AG149" s="31"/>
      <c r="AH149" s="31"/>
    </row>
    <row r="150" spans="1:34" x14ac:dyDescent="0.2">
      <c r="A150" s="29" t="s">
        <v>63</v>
      </c>
      <c r="B150" s="71"/>
      <c r="C150" s="36">
        <v>47085.758999999998</v>
      </c>
      <c r="D150" s="36"/>
      <c r="E150" s="31">
        <f t="shared" si="20"/>
        <v>-3928.9837406825136</v>
      </c>
      <c r="F150" s="31">
        <f t="shared" si="21"/>
        <v>-3929</v>
      </c>
      <c r="G150" s="31">
        <f t="shared" si="19"/>
        <v>2.4166299997887108E-2</v>
      </c>
      <c r="H150" s="31"/>
      <c r="I150" s="31">
        <f>G150</f>
        <v>2.4166299997887108E-2</v>
      </c>
      <c r="J150" s="31"/>
      <c r="K150" s="31"/>
      <c r="L150" s="31"/>
      <c r="M150" s="31"/>
      <c r="N150" s="31"/>
      <c r="O150" s="31">
        <f t="shared" ca="1" si="16"/>
        <v>-0.11566409391632579</v>
      </c>
      <c r="P150" s="31"/>
      <c r="Q150" s="32">
        <f t="shared" si="22"/>
        <v>32067.258999999998</v>
      </c>
      <c r="S150" s="31"/>
      <c r="T150" s="31"/>
      <c r="U150" s="31"/>
      <c r="V150" s="31"/>
      <c r="W150" s="31"/>
      <c r="X150" s="31"/>
      <c r="Y150" s="31"/>
      <c r="Z150" s="31"/>
      <c r="AA150" s="31" t="s">
        <v>44</v>
      </c>
      <c r="AB150" s="31">
        <v>12</v>
      </c>
      <c r="AC150" s="31"/>
      <c r="AD150" s="31" t="s">
        <v>103</v>
      </c>
      <c r="AE150" s="31"/>
      <c r="AF150" s="31" t="s">
        <v>64</v>
      </c>
      <c r="AG150" s="31"/>
      <c r="AH150" s="31"/>
    </row>
    <row r="151" spans="1:34" x14ac:dyDescent="0.2">
      <c r="A151" s="29" t="s">
        <v>63</v>
      </c>
      <c r="B151" s="71"/>
      <c r="C151" s="36">
        <v>47088.726000000002</v>
      </c>
      <c r="D151" s="36"/>
      <c r="E151" s="31">
        <f t="shared" si="20"/>
        <v>-3926.9875147404141</v>
      </c>
      <c r="F151" s="31">
        <f t="shared" si="21"/>
        <v>-3927</v>
      </c>
      <c r="G151" s="31">
        <f t="shared" si="19"/>
        <v>1.8556900002295151E-2</v>
      </c>
      <c r="H151" s="31"/>
      <c r="I151" s="31">
        <f>G151</f>
        <v>1.8556900002295151E-2</v>
      </c>
      <c r="J151" s="31"/>
      <c r="K151" s="31"/>
      <c r="L151" s="31"/>
      <c r="M151" s="31"/>
      <c r="N151" s="31"/>
      <c r="O151" s="31">
        <f t="shared" ca="1" si="16"/>
        <v>-0.11562748755159817</v>
      </c>
      <c r="P151" s="31"/>
      <c r="Q151" s="32">
        <f t="shared" si="22"/>
        <v>32070.226000000002</v>
      </c>
      <c r="S151" s="31"/>
      <c r="T151" s="31"/>
      <c r="U151" s="31"/>
      <c r="V151" s="31"/>
      <c r="W151" s="31"/>
      <c r="X151" s="31"/>
      <c r="Y151" s="31"/>
      <c r="Z151" s="31"/>
      <c r="AA151" s="31" t="s">
        <v>44</v>
      </c>
      <c r="AB151" s="31">
        <v>19</v>
      </c>
      <c r="AC151" s="31"/>
      <c r="AD151" s="31" t="s">
        <v>103</v>
      </c>
      <c r="AE151" s="31"/>
      <c r="AF151" s="31" t="s">
        <v>64</v>
      </c>
      <c r="AG151" s="31"/>
      <c r="AH151" s="31"/>
    </row>
    <row r="152" spans="1:34" x14ac:dyDescent="0.2">
      <c r="A152" s="29" t="s">
        <v>104</v>
      </c>
      <c r="B152" s="71"/>
      <c r="C152" s="36">
        <v>47118.44</v>
      </c>
      <c r="D152" s="36"/>
      <c r="E152" s="31">
        <f t="shared" si="20"/>
        <v>-3906.9956516991415</v>
      </c>
      <c r="F152" s="31">
        <f t="shared" si="21"/>
        <v>-3907</v>
      </c>
      <c r="G152" s="31">
        <f t="shared" si="19"/>
        <v>6.4629000044078566E-3</v>
      </c>
      <c r="H152" s="31"/>
      <c r="I152" s="31"/>
      <c r="J152" s="31">
        <f>G152</f>
        <v>6.4629000044078566E-3</v>
      </c>
      <c r="K152" s="31"/>
      <c r="L152" s="31"/>
      <c r="M152" s="31"/>
      <c r="N152" s="31"/>
      <c r="O152" s="31">
        <f t="shared" ca="1" si="16"/>
        <v>-0.11526142390432194</v>
      </c>
      <c r="P152" s="31"/>
      <c r="Q152" s="32">
        <f t="shared" si="22"/>
        <v>32099.940000000002</v>
      </c>
      <c r="S152" s="31"/>
      <c r="T152" s="31"/>
      <c r="U152" s="31"/>
      <c r="V152" s="31"/>
      <c r="W152" s="31"/>
      <c r="X152" s="31"/>
      <c r="Y152" s="31"/>
      <c r="Z152" s="31"/>
      <c r="AA152" s="31" t="s">
        <v>44</v>
      </c>
      <c r="AB152" s="31">
        <v>9</v>
      </c>
      <c r="AC152" s="31"/>
      <c r="AD152" s="31" t="s">
        <v>41</v>
      </c>
      <c r="AE152" s="31"/>
      <c r="AF152" s="31" t="s">
        <v>43</v>
      </c>
      <c r="AG152" s="31"/>
      <c r="AH152" s="31"/>
    </row>
    <row r="153" spans="1:34" x14ac:dyDescent="0.2">
      <c r="A153" s="29" t="s">
        <v>104</v>
      </c>
      <c r="B153" s="71"/>
      <c r="C153" s="36">
        <v>47118.445</v>
      </c>
      <c r="D153" s="36"/>
      <c r="E153" s="31">
        <f t="shared" si="20"/>
        <v>-3906.992287651381</v>
      </c>
      <c r="F153" s="31">
        <f t="shared" si="21"/>
        <v>-3907</v>
      </c>
      <c r="G153" s="31">
        <f t="shared" si="19"/>
        <v>1.1462900001788512E-2</v>
      </c>
      <c r="H153" s="31"/>
      <c r="I153" s="31"/>
      <c r="J153" s="31">
        <f>G153</f>
        <v>1.1462900001788512E-2</v>
      </c>
      <c r="K153" s="31"/>
      <c r="L153" s="31"/>
      <c r="M153" s="31"/>
      <c r="N153" s="31"/>
      <c r="O153" s="31">
        <f t="shared" ca="1" si="16"/>
        <v>-0.11526142390432194</v>
      </c>
      <c r="P153" s="31"/>
      <c r="Q153" s="32">
        <f t="shared" si="22"/>
        <v>32099.945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31">
        <v>6</v>
      </c>
      <c r="AC153" s="31"/>
      <c r="AD153" s="31" t="s">
        <v>48</v>
      </c>
      <c r="AE153" s="31"/>
      <c r="AF153" s="31" t="s">
        <v>43</v>
      </c>
      <c r="AG153" s="31"/>
      <c r="AH153" s="31"/>
    </row>
    <row r="154" spans="1:34" x14ac:dyDescent="0.2">
      <c r="A154" s="29" t="s">
        <v>63</v>
      </c>
      <c r="B154" s="71"/>
      <c r="C154" s="36">
        <v>47161.552000000003</v>
      </c>
      <c r="D154" s="36"/>
      <c r="E154" s="31">
        <f t="shared" si="20"/>
        <v>-3877.9894862742453</v>
      </c>
      <c r="F154" s="31">
        <f t="shared" si="21"/>
        <v>-3878</v>
      </c>
      <c r="G154" s="31">
        <f t="shared" si="19"/>
        <v>1.5626600004907232E-2</v>
      </c>
      <c r="H154" s="31"/>
      <c r="I154" s="31">
        <f>G154</f>
        <v>1.5626600004907232E-2</v>
      </c>
      <c r="J154" s="31"/>
      <c r="K154" s="31"/>
      <c r="L154" s="31"/>
      <c r="M154" s="31"/>
      <c r="N154" s="31"/>
      <c r="O154" s="31">
        <f t="shared" ca="1" si="16"/>
        <v>-0.11473063161577139</v>
      </c>
      <c r="P154" s="31"/>
      <c r="Q154" s="32">
        <f t="shared" si="22"/>
        <v>32143.052000000003</v>
      </c>
      <c r="S154" s="31"/>
      <c r="T154" s="31"/>
      <c r="U154" s="31"/>
      <c r="V154" s="31"/>
      <c r="W154" s="31"/>
      <c r="X154" s="31"/>
      <c r="Y154" s="31"/>
      <c r="Z154" s="31"/>
      <c r="AA154" s="31" t="s">
        <v>44</v>
      </c>
      <c r="AB154" s="31">
        <v>11</v>
      </c>
      <c r="AC154" s="31"/>
      <c r="AD154" s="31" t="s">
        <v>66</v>
      </c>
      <c r="AE154" s="31"/>
      <c r="AF154" s="31" t="s">
        <v>64</v>
      </c>
      <c r="AG154" s="31"/>
      <c r="AH154" s="31"/>
    </row>
    <row r="155" spans="1:34" x14ac:dyDescent="0.2">
      <c r="A155" s="29" t="s">
        <v>102</v>
      </c>
      <c r="B155" s="71"/>
      <c r="C155" s="36">
        <v>47387.447</v>
      </c>
      <c r="D155" s="36"/>
      <c r="E155" s="31">
        <f t="shared" si="20"/>
        <v>-3726.0051724252767</v>
      </c>
      <c r="F155" s="31">
        <f t="shared" si="21"/>
        <v>-3726</v>
      </c>
      <c r="G155" s="31">
        <f t="shared" si="19"/>
        <v>-7.6877999963471666E-3</v>
      </c>
      <c r="H155" s="31"/>
      <c r="I155" s="31"/>
      <c r="J155" s="31"/>
      <c r="K155" s="31"/>
      <c r="L155" s="31"/>
      <c r="M155" s="31"/>
      <c r="N155" s="31">
        <f>G155</f>
        <v>-7.6877999963471666E-3</v>
      </c>
      <c r="O155" s="31">
        <f t="shared" ca="1" si="16"/>
        <v>-0.111948547896472</v>
      </c>
      <c r="P155" s="31"/>
      <c r="Q155" s="32">
        <f t="shared" si="22"/>
        <v>32368.947</v>
      </c>
      <c r="S155" s="31"/>
      <c r="T155" s="31"/>
      <c r="U155" s="31"/>
      <c r="V155" s="31"/>
      <c r="W155" s="31"/>
      <c r="X155" s="31"/>
      <c r="Y155" s="31"/>
      <c r="Z155" s="31"/>
      <c r="AA155" s="31" t="s">
        <v>44</v>
      </c>
      <c r="AB155" s="31"/>
      <c r="AC155" s="31"/>
      <c r="AD155" s="31"/>
      <c r="AE155" s="31"/>
      <c r="AF155" s="31" t="s">
        <v>45</v>
      </c>
      <c r="AG155" s="31"/>
      <c r="AH155" s="31"/>
    </row>
    <row r="156" spans="1:34" x14ac:dyDescent="0.2">
      <c r="A156" s="29" t="s">
        <v>102</v>
      </c>
      <c r="B156" s="71"/>
      <c r="C156" s="36">
        <v>47387.457999999999</v>
      </c>
      <c r="D156" s="36"/>
      <c r="E156" s="31">
        <f t="shared" si="20"/>
        <v>-3725.9977715202008</v>
      </c>
      <c r="F156" s="31">
        <f t="shared" si="21"/>
        <v>-3726</v>
      </c>
      <c r="G156" s="31">
        <f t="shared" si="19"/>
        <v>3.3122000022558495E-3</v>
      </c>
      <c r="H156" s="31"/>
      <c r="I156" s="31"/>
      <c r="J156" s="31"/>
      <c r="K156" s="31"/>
      <c r="L156" s="31"/>
      <c r="M156" s="31"/>
      <c r="N156" s="31">
        <f>G156</f>
        <v>3.3122000022558495E-3</v>
      </c>
      <c r="O156" s="31">
        <f t="shared" ca="1" si="16"/>
        <v>-0.111948547896472</v>
      </c>
      <c r="P156" s="31"/>
      <c r="Q156" s="32">
        <f t="shared" si="22"/>
        <v>32368.957999999999</v>
      </c>
      <c r="S156" s="31"/>
      <c r="T156" s="31"/>
      <c r="U156" s="31"/>
      <c r="V156" s="31"/>
      <c r="W156" s="31"/>
      <c r="X156" s="31"/>
      <c r="Y156" s="31"/>
      <c r="Z156" s="31"/>
      <c r="AA156" s="31" t="s">
        <v>44</v>
      </c>
      <c r="AB156" s="31"/>
      <c r="AC156" s="31"/>
      <c r="AD156" s="31"/>
      <c r="AE156" s="31"/>
      <c r="AF156" s="31" t="s">
        <v>45</v>
      </c>
      <c r="AG156" s="31"/>
      <c r="AH156" s="31"/>
    </row>
    <row r="157" spans="1:34" x14ac:dyDescent="0.2">
      <c r="A157" s="29" t="s">
        <v>63</v>
      </c>
      <c r="B157" s="71"/>
      <c r="C157" s="36">
        <v>47412.722999999998</v>
      </c>
      <c r="D157" s="36"/>
      <c r="E157" s="31">
        <f t="shared" si="20"/>
        <v>-3708.9992381777447</v>
      </c>
      <c r="F157" s="31">
        <f t="shared" si="21"/>
        <v>-3709</v>
      </c>
      <c r="G157" s="31">
        <f t="shared" si="19"/>
        <v>1.1322999998810701E-3</v>
      </c>
      <c r="H157" s="31"/>
      <c r="I157" s="31">
        <f>G157</f>
        <v>1.1322999998810701E-3</v>
      </c>
      <c r="J157" s="31"/>
      <c r="K157" s="31"/>
      <c r="L157" s="31"/>
      <c r="M157" s="31"/>
      <c r="N157" s="31"/>
      <c r="O157" s="31">
        <f t="shared" ca="1" si="16"/>
        <v>-0.1116373937962872</v>
      </c>
      <c r="P157" s="31"/>
      <c r="Q157" s="32">
        <f t="shared" si="22"/>
        <v>32394.222999999998</v>
      </c>
      <c r="S157" s="31"/>
      <c r="T157" s="31"/>
      <c r="U157" s="31"/>
      <c r="V157" s="31"/>
      <c r="W157" s="31"/>
      <c r="X157" s="31"/>
      <c r="Y157" s="31"/>
      <c r="Z157" s="31"/>
      <c r="AA157" s="31" t="s">
        <v>44</v>
      </c>
      <c r="AB157" s="31">
        <v>16</v>
      </c>
      <c r="AC157" s="31"/>
      <c r="AD157" s="31" t="s">
        <v>99</v>
      </c>
      <c r="AE157" s="31"/>
      <c r="AF157" s="31" t="s">
        <v>64</v>
      </c>
      <c r="AG157" s="31"/>
      <c r="AH157" s="31"/>
    </row>
    <row r="158" spans="1:34" x14ac:dyDescent="0.2">
      <c r="A158" s="29" t="s">
        <v>105</v>
      </c>
      <c r="B158" s="71"/>
      <c r="C158" s="36">
        <v>47430.563000000002</v>
      </c>
      <c r="D158" s="36"/>
      <c r="E158" s="31">
        <f t="shared" si="20"/>
        <v>-3696.9963157621701</v>
      </c>
      <c r="F158" s="31">
        <f t="shared" si="21"/>
        <v>-3697</v>
      </c>
      <c r="G158" s="31">
        <f t="shared" si="19"/>
        <v>5.4759000049671158E-3</v>
      </c>
      <c r="H158" s="31"/>
      <c r="I158" s="31"/>
      <c r="J158" s="31">
        <f>G158</f>
        <v>5.4759000049671158E-3</v>
      </c>
      <c r="K158" s="31"/>
      <c r="L158" s="31"/>
      <c r="M158" s="31"/>
      <c r="N158" s="31"/>
      <c r="O158" s="31">
        <f t="shared" ca="1" si="16"/>
        <v>-0.11141775560792146</v>
      </c>
      <c r="P158" s="31"/>
      <c r="Q158" s="32">
        <f t="shared" si="22"/>
        <v>32412.063000000002</v>
      </c>
      <c r="S158" s="31"/>
      <c r="T158" s="31"/>
      <c r="U158" s="31"/>
      <c r="V158" s="31"/>
      <c r="W158" s="31"/>
      <c r="X158" s="31"/>
      <c r="Y158" s="31"/>
      <c r="Z158" s="31"/>
      <c r="AA158" s="31" t="s">
        <v>44</v>
      </c>
      <c r="AB158" s="31">
        <v>6</v>
      </c>
      <c r="AC158" s="31"/>
      <c r="AD158" s="31" t="s">
        <v>48</v>
      </c>
      <c r="AE158" s="31"/>
      <c r="AF158" s="31" t="s">
        <v>43</v>
      </c>
      <c r="AG158" s="31"/>
      <c r="AH158" s="31"/>
    </row>
    <row r="159" spans="1:34" x14ac:dyDescent="0.2">
      <c r="A159" s="29" t="s">
        <v>106</v>
      </c>
      <c r="B159" s="71"/>
      <c r="C159" s="36">
        <v>47451.372000000003</v>
      </c>
      <c r="D159" s="36"/>
      <c r="E159" s="31">
        <f t="shared" si="20"/>
        <v>-3682.9958217853959</v>
      </c>
      <c r="F159" s="31">
        <f t="shared" si="21"/>
        <v>-3683</v>
      </c>
      <c r="G159" s="31">
        <f t="shared" si="19"/>
        <v>6.2101000075927004E-3</v>
      </c>
      <c r="H159" s="31"/>
      <c r="I159" s="31"/>
      <c r="J159" s="31">
        <f>G159</f>
        <v>6.2101000075927004E-3</v>
      </c>
      <c r="K159" s="31"/>
      <c r="L159" s="31"/>
      <c r="M159" s="31"/>
      <c r="N159" s="31"/>
      <c r="O159" s="31">
        <f t="shared" ca="1" si="16"/>
        <v>-0.11116151105482809</v>
      </c>
      <c r="P159" s="31"/>
      <c r="Q159" s="32">
        <f t="shared" si="22"/>
        <v>32432.872000000003</v>
      </c>
      <c r="S159" s="31"/>
      <c r="T159" s="31"/>
      <c r="U159" s="31"/>
      <c r="V159" s="31"/>
      <c r="W159" s="31"/>
      <c r="X159" s="31"/>
      <c r="Y159" s="31"/>
      <c r="Z159" s="31"/>
      <c r="AA159" s="31" t="s">
        <v>44</v>
      </c>
      <c r="AB159" s="31">
        <v>7</v>
      </c>
      <c r="AC159" s="31"/>
      <c r="AD159" s="31" t="s">
        <v>48</v>
      </c>
      <c r="AE159" s="31"/>
      <c r="AF159" s="31" t="s">
        <v>43</v>
      </c>
      <c r="AG159" s="31"/>
      <c r="AH159" s="31"/>
    </row>
    <row r="160" spans="1:34" x14ac:dyDescent="0.2">
      <c r="A160" s="29" t="s">
        <v>63</v>
      </c>
      <c r="B160" s="71"/>
      <c r="C160" s="36">
        <v>47461.756000000001</v>
      </c>
      <c r="D160" s="36" t="s">
        <v>53</v>
      </c>
      <c r="E160" s="31">
        <f t="shared" si="20"/>
        <v>-3676.0093673928354</v>
      </c>
      <c r="F160" s="31">
        <f t="shared" si="21"/>
        <v>-3676</v>
      </c>
      <c r="G160" s="31">
        <f t="shared" si="19"/>
        <v>-1.3922799997089896E-2</v>
      </c>
      <c r="H160" s="31"/>
      <c r="I160" s="31">
        <f>G160</f>
        <v>-1.3922799997089896E-2</v>
      </c>
      <c r="J160" s="31"/>
      <c r="K160" s="31"/>
      <c r="L160" s="31"/>
      <c r="M160" s="31"/>
      <c r="N160" s="31"/>
      <c r="O160" s="31">
        <f t="shared" ca="1" si="16"/>
        <v>-0.11103338877828141</v>
      </c>
      <c r="P160" s="31"/>
      <c r="Q160" s="32">
        <f t="shared" si="22"/>
        <v>32443.256000000001</v>
      </c>
      <c r="S160" s="31"/>
      <c r="T160" s="31"/>
      <c r="U160" s="31"/>
      <c r="V160" s="31"/>
      <c r="W160" s="31"/>
      <c r="X160" s="31"/>
      <c r="Y160" s="31"/>
      <c r="Z160" s="31"/>
      <c r="AA160" s="31" t="s">
        <v>44</v>
      </c>
      <c r="AB160" s="31">
        <v>13</v>
      </c>
      <c r="AC160" s="31"/>
      <c r="AD160" s="31" t="s">
        <v>103</v>
      </c>
      <c r="AE160" s="31"/>
      <c r="AF160" s="31" t="s">
        <v>64</v>
      </c>
      <c r="AG160" s="31"/>
      <c r="AH160" s="31"/>
    </row>
    <row r="161" spans="1:34" x14ac:dyDescent="0.2">
      <c r="A161" s="29" t="s">
        <v>63</v>
      </c>
      <c r="B161" s="71"/>
      <c r="C161" s="36">
        <v>47479.608</v>
      </c>
      <c r="D161" s="36"/>
      <c r="E161" s="31">
        <f t="shared" si="20"/>
        <v>-3663.9983712626349</v>
      </c>
      <c r="F161" s="31">
        <f t="shared" si="21"/>
        <v>-3664</v>
      </c>
      <c r="G161" s="31">
        <f t="shared" si="19"/>
        <v>2.4208000031649135E-3</v>
      </c>
      <c r="H161" s="31"/>
      <c r="I161" s="31">
        <f>G161</f>
        <v>2.4208000031649135E-3</v>
      </c>
      <c r="J161" s="31"/>
      <c r="K161" s="31"/>
      <c r="L161" s="31"/>
      <c r="M161" s="31"/>
      <c r="N161" s="31"/>
      <c r="O161" s="31">
        <f t="shared" ca="1" si="16"/>
        <v>-0.11081375058991567</v>
      </c>
      <c r="P161" s="31"/>
      <c r="Q161" s="32">
        <f t="shared" si="22"/>
        <v>32461.108</v>
      </c>
      <c r="S161" s="31"/>
      <c r="T161" s="31"/>
      <c r="U161" s="31"/>
      <c r="V161" s="31"/>
      <c r="W161" s="31"/>
      <c r="X161" s="31"/>
      <c r="Y161" s="31"/>
      <c r="Z161" s="31"/>
      <c r="AA161" s="31" t="s">
        <v>44</v>
      </c>
      <c r="AB161" s="31">
        <v>17</v>
      </c>
      <c r="AC161" s="31"/>
      <c r="AD161" s="31" t="s">
        <v>99</v>
      </c>
      <c r="AE161" s="31"/>
      <c r="AF161" s="31" t="s">
        <v>64</v>
      </c>
      <c r="AG161" s="31"/>
      <c r="AH161" s="31"/>
    </row>
    <row r="162" spans="1:34" x14ac:dyDescent="0.2">
      <c r="A162" s="29" t="s">
        <v>63</v>
      </c>
      <c r="B162" s="71"/>
      <c r="C162" s="36">
        <v>47540.548000000003</v>
      </c>
      <c r="D162" s="36"/>
      <c r="E162" s="31">
        <f t="shared" si="20"/>
        <v>-3622.997357136795</v>
      </c>
      <c r="F162" s="31">
        <f t="shared" si="21"/>
        <v>-3623</v>
      </c>
      <c r="G162" s="31">
        <f t="shared" si="19"/>
        <v>3.9281000063056126E-3</v>
      </c>
      <c r="H162" s="31"/>
      <c r="I162" s="31">
        <f>G162</f>
        <v>3.9281000063056126E-3</v>
      </c>
      <c r="J162" s="31"/>
      <c r="K162" s="31"/>
      <c r="L162" s="31"/>
      <c r="M162" s="31"/>
      <c r="N162" s="31"/>
      <c r="O162" s="31">
        <f t="shared" ca="1" si="16"/>
        <v>-0.11006332011299939</v>
      </c>
      <c r="P162" s="31"/>
      <c r="Q162" s="32">
        <f t="shared" si="22"/>
        <v>32522.048000000003</v>
      </c>
      <c r="S162" s="31"/>
      <c r="T162" s="31"/>
      <c r="U162" s="31"/>
      <c r="V162" s="31"/>
      <c r="W162" s="31"/>
      <c r="X162" s="31"/>
      <c r="Y162" s="31"/>
      <c r="Z162" s="31"/>
      <c r="AA162" s="31" t="s">
        <v>44</v>
      </c>
      <c r="AB162" s="31">
        <v>11</v>
      </c>
      <c r="AC162" s="31"/>
      <c r="AD162" s="31" t="s">
        <v>66</v>
      </c>
      <c r="AE162" s="31"/>
      <c r="AF162" s="31" t="s">
        <v>64</v>
      </c>
      <c r="AG162" s="31"/>
      <c r="AH162" s="31"/>
    </row>
    <row r="163" spans="1:34" x14ac:dyDescent="0.2">
      <c r="A163" s="29" t="s">
        <v>107</v>
      </c>
      <c r="B163" s="71"/>
      <c r="C163" s="36">
        <v>47769.430999999997</v>
      </c>
      <c r="D163" s="36"/>
      <c r="E163" s="31">
        <f t="shared" si="20"/>
        <v>-3469.0026883451305</v>
      </c>
      <c r="F163" s="31">
        <f t="shared" si="21"/>
        <v>-3469</v>
      </c>
      <c r="G163" s="31">
        <f t="shared" si="19"/>
        <v>-3.9957000044523738E-3</v>
      </c>
      <c r="H163" s="31"/>
      <c r="I163" s="31"/>
      <c r="J163" s="31">
        <f>G163</f>
        <v>-3.9957000044523738E-3</v>
      </c>
      <c r="K163" s="31"/>
      <c r="L163" s="31"/>
      <c r="M163" s="31"/>
      <c r="N163" s="31"/>
      <c r="O163" s="31">
        <f t="shared" ca="1" si="16"/>
        <v>-0.10724463002897237</v>
      </c>
      <c r="P163" s="31"/>
      <c r="Q163" s="32">
        <f t="shared" si="22"/>
        <v>32750.930999999997</v>
      </c>
      <c r="S163" s="31"/>
      <c r="T163" s="31"/>
      <c r="U163" s="31"/>
      <c r="V163" s="31"/>
      <c r="W163" s="31"/>
      <c r="X163" s="31"/>
      <c r="Y163" s="31"/>
      <c r="Z163" s="31"/>
      <c r="AA163" s="31" t="s">
        <v>44</v>
      </c>
      <c r="AB163" s="31">
        <v>7</v>
      </c>
      <c r="AC163" s="31"/>
      <c r="AD163" s="31" t="s">
        <v>41</v>
      </c>
      <c r="AE163" s="31"/>
      <c r="AF163" s="31" t="s">
        <v>43</v>
      </c>
      <c r="AG163" s="31"/>
      <c r="AH163" s="31"/>
    </row>
    <row r="164" spans="1:34" x14ac:dyDescent="0.2">
      <c r="A164" s="29" t="s">
        <v>107</v>
      </c>
      <c r="B164" s="71"/>
      <c r="C164" s="36">
        <v>47769.438000000002</v>
      </c>
      <c r="D164" s="36"/>
      <c r="E164" s="31">
        <f t="shared" si="20"/>
        <v>-3468.9979786782601</v>
      </c>
      <c r="F164" s="31">
        <f t="shared" si="21"/>
        <v>-3469</v>
      </c>
      <c r="G164" s="31">
        <f t="shared" si="19"/>
        <v>3.0043000006116927E-3</v>
      </c>
      <c r="H164" s="31"/>
      <c r="I164" s="31"/>
      <c r="J164" s="31">
        <f>G164</f>
        <v>3.0043000006116927E-3</v>
      </c>
      <c r="K164" s="31"/>
      <c r="L164" s="31"/>
      <c r="M164" s="31"/>
      <c r="N164" s="31"/>
      <c r="O164" s="31">
        <f t="shared" ca="1" si="16"/>
        <v>-0.10724463002897237</v>
      </c>
      <c r="P164" s="31"/>
      <c r="Q164" s="32">
        <f t="shared" si="22"/>
        <v>32750.938000000002</v>
      </c>
      <c r="S164" s="31"/>
      <c r="T164" s="31"/>
      <c r="U164" s="31"/>
      <c r="V164" s="31"/>
      <c r="W164" s="31"/>
      <c r="X164" s="31"/>
      <c r="Y164" s="31"/>
      <c r="Z164" s="31"/>
      <c r="AA164" s="31" t="s">
        <v>44</v>
      </c>
      <c r="AB164" s="31">
        <v>5</v>
      </c>
      <c r="AC164" s="31"/>
      <c r="AD164" s="31" t="s">
        <v>48</v>
      </c>
      <c r="AE164" s="31"/>
      <c r="AF164" s="31" t="s">
        <v>43</v>
      </c>
      <c r="AG164" s="31"/>
      <c r="AH164" s="31"/>
    </row>
    <row r="165" spans="1:34" x14ac:dyDescent="0.2">
      <c r="A165" s="29" t="s">
        <v>63</v>
      </c>
      <c r="B165" s="71"/>
      <c r="C165" s="36">
        <v>47791.726999999999</v>
      </c>
      <c r="D165" s="36"/>
      <c r="E165" s="31">
        <f t="shared" si="20"/>
        <v>-3454.0017265638739</v>
      </c>
      <c r="F165" s="31">
        <f t="shared" si="21"/>
        <v>-3454</v>
      </c>
      <c r="G165" s="31">
        <f t="shared" si="19"/>
        <v>-2.5661999970907345E-3</v>
      </c>
      <c r="H165" s="31"/>
      <c r="I165" s="31">
        <f>G165</f>
        <v>-2.5661999970907345E-3</v>
      </c>
      <c r="J165" s="31"/>
      <c r="K165" s="31"/>
      <c r="L165" s="31"/>
      <c r="M165" s="31"/>
      <c r="N165" s="31"/>
      <c r="O165" s="31">
        <f t="shared" ca="1" si="16"/>
        <v>-0.10697008229351519</v>
      </c>
      <c r="P165" s="31"/>
      <c r="Q165" s="32">
        <f t="shared" si="22"/>
        <v>32773.226999999999</v>
      </c>
      <c r="S165" s="31"/>
      <c r="T165" s="31"/>
      <c r="U165" s="31"/>
      <c r="V165" s="31"/>
      <c r="W165" s="31"/>
      <c r="X165" s="31"/>
      <c r="Y165" s="31"/>
      <c r="Z165" s="31"/>
      <c r="AA165" s="31" t="s">
        <v>44</v>
      </c>
      <c r="AB165" s="31">
        <v>15</v>
      </c>
      <c r="AC165" s="31"/>
      <c r="AD165" s="31" t="s">
        <v>103</v>
      </c>
      <c r="AE165" s="31"/>
      <c r="AF165" s="31" t="s">
        <v>64</v>
      </c>
      <c r="AG165" s="31"/>
      <c r="AH165" s="31"/>
    </row>
    <row r="166" spans="1:34" x14ac:dyDescent="0.2">
      <c r="A166" s="29" t="s">
        <v>63</v>
      </c>
      <c r="B166" s="71"/>
      <c r="C166" s="36">
        <v>47794.694000000003</v>
      </c>
      <c r="D166" s="36"/>
      <c r="E166" s="31">
        <f t="shared" si="20"/>
        <v>-3452.0055006217744</v>
      </c>
      <c r="F166" s="31">
        <f t="shared" si="21"/>
        <v>-3452</v>
      </c>
      <c r="G166" s="31">
        <f t="shared" si="19"/>
        <v>-8.1755999999586493E-3</v>
      </c>
      <c r="H166" s="31"/>
      <c r="I166" s="31">
        <f>G166</f>
        <v>-8.1755999999586493E-3</v>
      </c>
      <c r="J166" s="31"/>
      <c r="K166" s="31"/>
      <c r="L166" s="31"/>
      <c r="M166" s="31"/>
      <c r="N166" s="31"/>
      <c r="O166" s="31">
        <f t="shared" ca="1" si="16"/>
        <v>-0.10693347592878757</v>
      </c>
      <c r="P166" s="31"/>
      <c r="Q166" s="32">
        <f t="shared" si="22"/>
        <v>32776.194000000003</v>
      </c>
      <c r="S166" s="31"/>
      <c r="T166" s="31"/>
      <c r="U166" s="31"/>
      <c r="V166" s="31"/>
      <c r="W166" s="31"/>
      <c r="X166" s="31"/>
      <c r="Y166" s="31"/>
      <c r="Z166" s="31"/>
      <c r="AA166" s="31" t="s">
        <v>44</v>
      </c>
      <c r="AB166" s="31">
        <v>12</v>
      </c>
      <c r="AC166" s="31"/>
      <c r="AD166" s="31" t="s">
        <v>66</v>
      </c>
      <c r="AE166" s="31"/>
      <c r="AF166" s="31" t="s">
        <v>64</v>
      </c>
      <c r="AG166" s="31"/>
      <c r="AH166" s="31"/>
    </row>
    <row r="167" spans="1:34" x14ac:dyDescent="0.2">
      <c r="A167" s="29" t="s">
        <v>108</v>
      </c>
      <c r="B167" s="71"/>
      <c r="C167" s="36">
        <v>47824.427000000003</v>
      </c>
      <c r="D167" s="36"/>
      <c r="E167" s="31">
        <f t="shared" si="20"/>
        <v>-3432.0008541990051</v>
      </c>
      <c r="F167" s="31">
        <f t="shared" si="21"/>
        <v>-3432</v>
      </c>
      <c r="G167" s="31">
        <f t="shared" si="19"/>
        <v>-1.2695999976131134E-3</v>
      </c>
      <c r="H167" s="31"/>
      <c r="I167" s="31"/>
      <c r="J167" s="31">
        <f>G167</f>
        <v>-1.2695999976131134E-3</v>
      </c>
      <c r="K167" s="31"/>
      <c r="L167" s="31"/>
      <c r="M167" s="31"/>
      <c r="N167" s="31"/>
      <c r="O167" s="31">
        <f t="shared" ca="1" si="16"/>
        <v>-0.10656741228151134</v>
      </c>
      <c r="P167" s="31"/>
      <c r="Q167" s="32">
        <f t="shared" si="22"/>
        <v>32805.927000000003</v>
      </c>
      <c r="S167" s="31"/>
      <c r="T167" s="31"/>
      <c r="U167" s="31"/>
      <c r="V167" s="31"/>
      <c r="W167" s="31"/>
      <c r="X167" s="31"/>
      <c r="Y167" s="31"/>
      <c r="Z167" s="31"/>
      <c r="AA167" s="31" t="s">
        <v>44</v>
      </c>
      <c r="AB167" s="31">
        <v>10</v>
      </c>
      <c r="AC167" s="31"/>
      <c r="AD167" s="31" t="s">
        <v>41</v>
      </c>
      <c r="AE167" s="31"/>
      <c r="AF167" s="31" t="s">
        <v>43</v>
      </c>
      <c r="AG167" s="31"/>
      <c r="AH167" s="31"/>
    </row>
    <row r="168" spans="1:34" x14ac:dyDescent="0.2">
      <c r="A168" s="29" t="s">
        <v>108</v>
      </c>
      <c r="B168" s="71"/>
      <c r="C168" s="36">
        <v>47827.396999999997</v>
      </c>
      <c r="D168" s="36"/>
      <c r="E168" s="31">
        <f t="shared" si="20"/>
        <v>-3430.0026098282556</v>
      </c>
      <c r="F168" s="31">
        <f t="shared" si="21"/>
        <v>-3430</v>
      </c>
      <c r="G168" s="31">
        <f t="shared" si="19"/>
        <v>-3.8790000035078265E-3</v>
      </c>
      <c r="H168" s="31"/>
      <c r="I168" s="31"/>
      <c r="J168" s="31">
        <f>G168</f>
        <v>-3.8790000035078265E-3</v>
      </c>
      <c r="K168" s="31"/>
      <c r="L168" s="31"/>
      <c r="M168" s="31"/>
      <c r="N168" s="31"/>
      <c r="O168" s="31">
        <f t="shared" ca="1" si="16"/>
        <v>-0.10653080591678371</v>
      </c>
      <c r="P168" s="31"/>
      <c r="Q168" s="32">
        <f t="shared" si="22"/>
        <v>32808.896999999997</v>
      </c>
      <c r="S168" s="31"/>
      <c r="T168" s="31"/>
      <c r="U168" s="31"/>
      <c r="V168" s="31"/>
      <c r="W168" s="31"/>
      <c r="X168" s="31"/>
      <c r="Y168" s="31"/>
      <c r="Z168" s="31"/>
      <c r="AA168" s="31" t="s">
        <v>44</v>
      </c>
      <c r="AB168" s="31">
        <v>5</v>
      </c>
      <c r="AC168" s="31"/>
      <c r="AD168" s="31" t="s">
        <v>48</v>
      </c>
      <c r="AE168" s="31"/>
      <c r="AF168" s="31" t="s">
        <v>43</v>
      </c>
      <c r="AG168" s="31"/>
      <c r="AH168" s="31"/>
    </row>
    <row r="169" spans="1:34" x14ac:dyDescent="0.2">
      <c r="A169" s="29" t="s">
        <v>109</v>
      </c>
      <c r="B169" s="71"/>
      <c r="C169" s="36">
        <v>47894.279000000002</v>
      </c>
      <c r="D169" s="36"/>
      <c r="E169" s="31">
        <f t="shared" si="20"/>
        <v>-3385.0037613418008</v>
      </c>
      <c r="F169" s="31">
        <f t="shared" si="21"/>
        <v>-3385</v>
      </c>
      <c r="G169" s="31">
        <f t="shared" si="19"/>
        <v>-5.5904999971971847E-3</v>
      </c>
      <c r="H169" s="31"/>
      <c r="I169" s="31"/>
      <c r="J169" s="31">
        <f>G169</f>
        <v>-5.5904999971971847E-3</v>
      </c>
      <c r="K169" s="31"/>
      <c r="L169" s="31"/>
      <c r="M169" s="31"/>
      <c r="N169" s="31"/>
      <c r="O169" s="31">
        <f t="shared" ca="1" si="16"/>
        <v>-0.10570716271041219</v>
      </c>
      <c r="P169" s="31"/>
      <c r="Q169" s="32">
        <f t="shared" si="22"/>
        <v>32875.779000000002</v>
      </c>
      <c r="S169" s="31"/>
      <c r="T169" s="31"/>
      <c r="U169" s="31"/>
      <c r="V169" s="31"/>
      <c r="W169" s="31"/>
      <c r="X169" s="31"/>
      <c r="Y169" s="31"/>
      <c r="Z169" s="31"/>
      <c r="AA169" s="31" t="s">
        <v>44</v>
      </c>
      <c r="AB169" s="31">
        <v>8</v>
      </c>
      <c r="AC169" s="31"/>
      <c r="AD169" s="31" t="s">
        <v>41</v>
      </c>
      <c r="AE169" s="31"/>
      <c r="AF169" s="31" t="s">
        <v>43</v>
      </c>
      <c r="AG169" s="31"/>
      <c r="AH169" s="31"/>
    </row>
    <row r="170" spans="1:34" x14ac:dyDescent="0.2">
      <c r="A170" s="29" t="s">
        <v>110</v>
      </c>
      <c r="B170" s="71"/>
      <c r="C170" s="36">
        <v>48148.430999999997</v>
      </c>
      <c r="D170" s="36"/>
      <c r="E170" s="31">
        <f t="shared" si="20"/>
        <v>-3214.0078679694698</v>
      </c>
      <c r="F170" s="31">
        <f t="shared" si="21"/>
        <v>-3214</v>
      </c>
      <c r="G170" s="31">
        <f t="shared" si="19"/>
        <v>-1.1694200002239086E-2</v>
      </c>
      <c r="H170" s="31"/>
      <c r="I170" s="31"/>
      <c r="J170" s="31">
        <f>G170</f>
        <v>-1.1694200002239086E-2</v>
      </c>
      <c r="K170" s="31"/>
      <c r="L170" s="31"/>
      <c r="M170" s="31"/>
      <c r="N170" s="31"/>
      <c r="O170" s="31">
        <f t="shared" ca="1" si="16"/>
        <v>-0.10257731852620036</v>
      </c>
      <c r="P170" s="31"/>
      <c r="Q170" s="32">
        <f t="shared" si="22"/>
        <v>33129.930999999997</v>
      </c>
      <c r="S170" s="31"/>
      <c r="T170" s="31"/>
      <c r="U170" s="31"/>
      <c r="V170" s="31"/>
      <c r="W170" s="31"/>
      <c r="X170" s="31"/>
      <c r="Y170" s="31"/>
      <c r="Z170" s="31"/>
      <c r="AA170" s="31" t="s">
        <v>44</v>
      </c>
      <c r="AB170" s="31">
        <v>6</v>
      </c>
      <c r="AC170" s="31"/>
      <c r="AD170" s="31" t="s">
        <v>48</v>
      </c>
      <c r="AE170" s="31"/>
      <c r="AF170" s="31" t="s">
        <v>43</v>
      </c>
      <c r="AG170" s="31"/>
      <c r="AH170" s="31"/>
    </row>
    <row r="171" spans="1:34" x14ac:dyDescent="0.2">
      <c r="A171" s="29" t="s">
        <v>63</v>
      </c>
      <c r="B171" s="71"/>
      <c r="C171" s="36">
        <v>48234.63</v>
      </c>
      <c r="D171" s="36"/>
      <c r="E171" s="31">
        <f t="shared" si="20"/>
        <v>-3156.0123573584892</v>
      </c>
      <c r="F171" s="31">
        <f t="shared" si="21"/>
        <v>-3156</v>
      </c>
      <c r="G171" s="31">
        <f t="shared" si="19"/>
        <v>-1.8366800002695527E-2</v>
      </c>
      <c r="H171" s="31"/>
      <c r="I171" s="31">
        <f>G171</f>
        <v>-1.8366800002695527E-2</v>
      </c>
      <c r="J171" s="31"/>
      <c r="K171" s="31"/>
      <c r="L171" s="31"/>
      <c r="M171" s="31"/>
      <c r="N171" s="31"/>
      <c r="O171" s="31">
        <f t="shared" ca="1" si="16"/>
        <v>-0.1015157339490993</v>
      </c>
      <c r="P171" s="31"/>
      <c r="Q171" s="32">
        <f t="shared" si="22"/>
        <v>33216.129999999997</v>
      </c>
      <c r="S171" s="31"/>
      <c r="T171" s="31"/>
      <c r="U171" s="31"/>
      <c r="V171" s="31"/>
      <c r="W171" s="31"/>
      <c r="X171" s="31"/>
      <c r="Y171" s="31"/>
      <c r="Z171" s="31"/>
      <c r="AA171" s="31" t="s">
        <v>44</v>
      </c>
      <c r="AB171" s="31">
        <v>12</v>
      </c>
      <c r="AC171" s="31"/>
      <c r="AD171" s="31" t="s">
        <v>99</v>
      </c>
      <c r="AE171" s="31"/>
      <c r="AF171" s="31" t="s">
        <v>64</v>
      </c>
      <c r="AG171" s="31"/>
      <c r="AH171" s="31"/>
    </row>
    <row r="172" spans="1:34" x14ac:dyDescent="0.2">
      <c r="A172" s="29" t="s">
        <v>63</v>
      </c>
      <c r="B172" s="71"/>
      <c r="C172" s="36">
        <v>48237.603999999999</v>
      </c>
      <c r="D172" s="36"/>
      <c r="E172" s="31">
        <f t="shared" si="20"/>
        <v>-3154.0114217495243</v>
      </c>
      <c r="F172" s="31">
        <f t="shared" si="21"/>
        <v>-3154</v>
      </c>
      <c r="G172" s="31">
        <f t="shared" si="19"/>
        <v>-1.6976200000499375E-2</v>
      </c>
      <c r="H172" s="31"/>
      <c r="I172" s="31">
        <f>G172</f>
        <v>-1.6976200000499375E-2</v>
      </c>
      <c r="J172" s="31"/>
      <c r="K172" s="31"/>
      <c r="L172" s="31"/>
      <c r="M172" s="31"/>
      <c r="N172" s="31"/>
      <c r="O172" s="31">
        <f t="shared" ca="1" si="16"/>
        <v>-0.10147912758437166</v>
      </c>
      <c r="P172" s="31"/>
      <c r="Q172" s="32">
        <f t="shared" si="22"/>
        <v>33219.103999999999</v>
      </c>
      <c r="S172" s="31"/>
      <c r="T172" s="31"/>
      <c r="U172" s="31"/>
      <c r="V172" s="31"/>
      <c r="W172" s="31"/>
      <c r="X172" s="31"/>
      <c r="Y172" s="31"/>
      <c r="Z172" s="31"/>
      <c r="AA172" s="31" t="s">
        <v>44</v>
      </c>
      <c r="AB172" s="31">
        <v>15</v>
      </c>
      <c r="AC172" s="31"/>
      <c r="AD172" s="31" t="s">
        <v>66</v>
      </c>
      <c r="AE172" s="31"/>
      <c r="AF172" s="31" t="s">
        <v>64</v>
      </c>
      <c r="AG172" s="31"/>
      <c r="AH172" s="31"/>
    </row>
    <row r="173" spans="1:34" x14ac:dyDescent="0.2">
      <c r="A173" s="29" t="s">
        <v>63</v>
      </c>
      <c r="B173" s="71"/>
      <c r="C173" s="36">
        <v>48295.569000000003</v>
      </c>
      <c r="D173" s="36"/>
      <c r="E173" s="31">
        <f t="shared" si="20"/>
        <v>-3115.0120160421993</v>
      </c>
      <c r="F173" s="31">
        <f t="shared" si="21"/>
        <v>-3115</v>
      </c>
      <c r="G173" s="31">
        <f t="shared" si="19"/>
        <v>-1.7859499996120576E-2</v>
      </c>
      <c r="H173" s="31"/>
      <c r="I173" s="31">
        <f>G173</f>
        <v>-1.7859499996120576E-2</v>
      </c>
      <c r="J173" s="31"/>
      <c r="K173" s="31"/>
      <c r="L173" s="31"/>
      <c r="M173" s="31"/>
      <c r="N173" s="31"/>
      <c r="O173" s="31">
        <f t="shared" ca="1" si="16"/>
        <v>-0.10076530347218302</v>
      </c>
      <c r="P173" s="31"/>
      <c r="Q173" s="32">
        <f t="shared" si="22"/>
        <v>33277.069000000003</v>
      </c>
      <c r="S173" s="31"/>
      <c r="T173" s="31"/>
      <c r="U173" s="31"/>
      <c r="V173" s="31"/>
      <c r="W173" s="31"/>
      <c r="X173" s="31"/>
      <c r="Y173" s="31"/>
      <c r="Z173" s="31"/>
      <c r="AA173" s="31" t="s">
        <v>44</v>
      </c>
      <c r="AB173" s="31">
        <v>13</v>
      </c>
      <c r="AC173" s="31"/>
      <c r="AD173" s="31" t="s">
        <v>66</v>
      </c>
      <c r="AE173" s="31"/>
      <c r="AF173" s="31" t="s">
        <v>64</v>
      </c>
      <c r="AG173" s="31"/>
      <c r="AH173" s="31"/>
    </row>
    <row r="174" spans="1:34" x14ac:dyDescent="0.2">
      <c r="A174" s="29" t="s">
        <v>111</v>
      </c>
      <c r="B174" s="71"/>
      <c r="C174" s="36">
        <v>48460.546000000002</v>
      </c>
      <c r="D174" s="36">
        <v>3.0000000000000001E-3</v>
      </c>
      <c r="E174" s="31">
        <f t="shared" si="20"/>
        <v>-3004.0139145089142</v>
      </c>
      <c r="F174" s="31">
        <f t="shared" si="21"/>
        <v>-3004</v>
      </c>
      <c r="G174" s="31">
        <f t="shared" si="19"/>
        <v>-2.0681199996033683E-2</v>
      </c>
      <c r="H174" s="31"/>
      <c r="I174" s="31"/>
      <c r="J174" s="31">
        <f t="shared" ref="J174:J180" si="23">G174</f>
        <v>-2.0681199996033683E-2</v>
      </c>
      <c r="K174" s="31"/>
      <c r="L174" s="31"/>
      <c r="M174" s="31"/>
      <c r="N174" s="31"/>
      <c r="O174" s="31">
        <f t="shared" ca="1" si="16"/>
        <v>-9.8733650229799907E-2</v>
      </c>
      <c r="P174" s="31"/>
      <c r="Q174" s="32">
        <f t="shared" si="22"/>
        <v>33442.046000000002</v>
      </c>
      <c r="S174" s="31"/>
      <c r="T174" s="31"/>
      <c r="U174" s="31"/>
      <c r="V174" s="31"/>
      <c r="W174" s="31"/>
      <c r="X174" s="31"/>
      <c r="Y174" s="31"/>
      <c r="Z174" s="31"/>
      <c r="AA174" s="31" t="s">
        <v>44</v>
      </c>
      <c r="AB174" s="31">
        <v>8</v>
      </c>
      <c r="AC174" s="31"/>
      <c r="AD174" s="31" t="s">
        <v>48</v>
      </c>
      <c r="AE174" s="31"/>
      <c r="AF174" s="31" t="s">
        <v>43</v>
      </c>
      <c r="AG174" s="31"/>
      <c r="AH174" s="31"/>
    </row>
    <row r="175" spans="1:34" x14ac:dyDescent="0.2">
      <c r="A175" s="29" t="s">
        <v>112</v>
      </c>
      <c r="B175" s="71"/>
      <c r="C175" s="36">
        <v>48533.375</v>
      </c>
      <c r="D175" s="36">
        <v>4.0000000000000001E-3</v>
      </c>
      <c r="E175" s="31">
        <f t="shared" si="20"/>
        <v>-2955.0138676140896</v>
      </c>
      <c r="F175" s="31">
        <f t="shared" si="21"/>
        <v>-2955</v>
      </c>
      <c r="G175" s="31">
        <f t="shared" ref="G175:G206" si="24">+C175-(C$7+F175*C$8)</f>
        <v>-2.0611499996448401E-2</v>
      </c>
      <c r="H175" s="31"/>
      <c r="I175" s="31"/>
      <c r="J175" s="31">
        <f t="shared" si="23"/>
        <v>-2.0611499996448401E-2</v>
      </c>
      <c r="K175" s="31"/>
      <c r="L175" s="31"/>
      <c r="M175" s="31"/>
      <c r="N175" s="31"/>
      <c r="O175" s="31">
        <f t="shared" ca="1" si="16"/>
        <v>-9.7836794293973128E-2</v>
      </c>
      <c r="P175" s="31"/>
      <c r="Q175" s="32">
        <f t="shared" si="22"/>
        <v>33514.875</v>
      </c>
      <c r="S175" s="31"/>
      <c r="T175" s="31"/>
      <c r="U175" s="31"/>
      <c r="V175" s="31"/>
      <c r="W175" s="31"/>
      <c r="X175" s="31"/>
      <c r="Y175" s="31"/>
      <c r="Z175" s="31"/>
      <c r="AA175" s="31" t="s">
        <v>44</v>
      </c>
      <c r="AB175" s="31">
        <v>11</v>
      </c>
      <c r="AC175" s="31"/>
      <c r="AD175" s="31" t="s">
        <v>41</v>
      </c>
      <c r="AE175" s="31"/>
      <c r="AF175" s="31" t="s">
        <v>43</v>
      </c>
      <c r="AG175" s="31"/>
      <c r="AH175" s="31"/>
    </row>
    <row r="176" spans="1:34" x14ac:dyDescent="0.2">
      <c r="A176" s="29" t="s">
        <v>113</v>
      </c>
      <c r="B176" s="71"/>
      <c r="C176" s="36">
        <v>48860.358999999997</v>
      </c>
      <c r="D176" s="36">
        <v>3.0000000000000001E-3</v>
      </c>
      <c r="E176" s="31">
        <f t="shared" si="20"/>
        <v>-2735.0159089182739</v>
      </c>
      <c r="F176" s="31">
        <f t="shared" si="21"/>
        <v>-2735</v>
      </c>
      <c r="G176" s="31">
        <f t="shared" si="24"/>
        <v>-2.3645500004931819E-2</v>
      </c>
      <c r="H176" s="31"/>
      <c r="I176" s="31"/>
      <c r="J176" s="31">
        <f t="shared" si="23"/>
        <v>-2.3645500004931819E-2</v>
      </c>
      <c r="K176" s="31"/>
      <c r="L176" s="31"/>
      <c r="M176" s="31"/>
      <c r="N176" s="31"/>
      <c r="O176" s="31">
        <f t="shared" ca="1" si="16"/>
        <v>-9.381009417393453E-2</v>
      </c>
      <c r="P176" s="31"/>
      <c r="Q176" s="32">
        <f t="shared" si="22"/>
        <v>33841.858999999997</v>
      </c>
      <c r="S176" s="31"/>
      <c r="T176" s="31"/>
      <c r="U176" s="31"/>
      <c r="V176" s="31"/>
      <c r="W176" s="31"/>
      <c r="X176" s="31"/>
      <c r="Y176" s="31"/>
      <c r="Z176" s="31"/>
      <c r="AA176" s="31" t="s">
        <v>44</v>
      </c>
      <c r="AB176" s="31">
        <v>6</v>
      </c>
      <c r="AC176" s="31"/>
      <c r="AD176" s="31" t="s">
        <v>48</v>
      </c>
      <c r="AE176" s="31"/>
      <c r="AF176" s="31" t="s">
        <v>43</v>
      </c>
      <c r="AG176" s="31"/>
      <c r="AH176" s="31"/>
    </row>
    <row r="177" spans="1:34" x14ac:dyDescent="0.2">
      <c r="A177" s="29" t="s">
        <v>114</v>
      </c>
      <c r="B177" s="71"/>
      <c r="C177" s="36">
        <v>48970.347000000002</v>
      </c>
      <c r="D177" s="36">
        <v>5.0000000000000001E-3</v>
      </c>
      <c r="E177" s="31">
        <f t="shared" si="20"/>
        <v>-2661.0149318642389</v>
      </c>
      <c r="F177" s="31">
        <f t="shared" si="21"/>
        <v>-2661</v>
      </c>
      <c r="G177" s="31">
        <f t="shared" si="24"/>
        <v>-2.2193299999344163E-2</v>
      </c>
      <c r="H177" s="31"/>
      <c r="I177" s="31"/>
      <c r="J177" s="31">
        <f t="shared" si="23"/>
        <v>-2.2193299999344163E-2</v>
      </c>
      <c r="K177" s="31"/>
      <c r="L177" s="31"/>
      <c r="M177" s="31"/>
      <c r="N177" s="31"/>
      <c r="O177" s="31">
        <f t="shared" ca="1" si="16"/>
        <v>-9.2455658679012453E-2</v>
      </c>
      <c r="P177" s="31"/>
      <c r="Q177" s="32">
        <f t="shared" si="22"/>
        <v>33951.847000000002</v>
      </c>
      <c r="S177" s="31"/>
      <c r="T177" s="31"/>
      <c r="U177" s="31"/>
      <c r="V177" s="31"/>
      <c r="W177" s="31"/>
      <c r="X177" s="31"/>
      <c r="Y177" s="31"/>
      <c r="Z177" s="31"/>
      <c r="AA177" s="31" t="s">
        <v>44</v>
      </c>
      <c r="AB177" s="31">
        <v>9</v>
      </c>
      <c r="AC177" s="31"/>
      <c r="AD177" s="31" t="s">
        <v>41</v>
      </c>
      <c r="AE177" s="31"/>
      <c r="AF177" s="31" t="s">
        <v>43</v>
      </c>
      <c r="AG177" s="31"/>
      <c r="AH177" s="31"/>
    </row>
    <row r="178" spans="1:34" x14ac:dyDescent="0.2">
      <c r="A178" s="29" t="s">
        <v>114</v>
      </c>
      <c r="B178" s="71"/>
      <c r="C178" s="36">
        <v>48979.262999999999</v>
      </c>
      <c r="D178" s="36">
        <v>2E-3</v>
      </c>
      <c r="E178" s="31">
        <f t="shared" si="20"/>
        <v>-2655.016161894664</v>
      </c>
      <c r="F178" s="31">
        <f t="shared" si="21"/>
        <v>-2655</v>
      </c>
      <c r="G178" s="31">
        <f t="shared" si="24"/>
        <v>-2.4021500001254026E-2</v>
      </c>
      <c r="H178" s="31"/>
      <c r="I178" s="31"/>
      <c r="J178" s="31">
        <f t="shared" si="23"/>
        <v>-2.4021500001254026E-2</v>
      </c>
      <c r="K178" s="31"/>
      <c r="L178" s="31"/>
      <c r="M178" s="31"/>
      <c r="N178" s="31"/>
      <c r="O178" s="31">
        <f t="shared" ca="1" si="16"/>
        <v>-9.2345839584829587E-2</v>
      </c>
      <c r="P178" s="31"/>
      <c r="Q178" s="32">
        <f t="shared" si="22"/>
        <v>33960.762999999999</v>
      </c>
      <c r="S178" s="31"/>
      <c r="T178" s="31"/>
      <c r="U178" s="31"/>
      <c r="V178" s="31"/>
      <c r="W178" s="31"/>
      <c r="X178" s="31"/>
      <c r="Y178" s="31"/>
      <c r="Z178" s="31"/>
      <c r="AA178" s="31" t="s">
        <v>44</v>
      </c>
      <c r="AB178" s="31">
        <v>9</v>
      </c>
      <c r="AC178" s="31"/>
      <c r="AD178" s="31" t="s">
        <v>48</v>
      </c>
      <c r="AE178" s="31"/>
      <c r="AF178" s="31" t="s">
        <v>43</v>
      </c>
      <c r="AG178" s="31"/>
      <c r="AH178" s="31"/>
    </row>
    <row r="179" spans="1:34" x14ac:dyDescent="0.2">
      <c r="A179" s="29" t="s">
        <v>115</v>
      </c>
      <c r="B179" s="71"/>
      <c r="C179" s="36">
        <v>49215.589</v>
      </c>
      <c r="D179" s="36">
        <v>6.0000000000000001E-3</v>
      </c>
      <c r="E179" s="31">
        <f t="shared" si="20"/>
        <v>-2496.0137716041668</v>
      </c>
      <c r="F179" s="31">
        <f t="shared" si="21"/>
        <v>-2496</v>
      </c>
      <c r="G179" s="31">
        <f t="shared" si="24"/>
        <v>-2.046880000125384E-2</v>
      </c>
      <c r="H179" s="31"/>
      <c r="I179" s="31"/>
      <c r="J179" s="31">
        <f t="shared" si="23"/>
        <v>-2.046880000125384E-2</v>
      </c>
      <c r="K179" s="31"/>
      <c r="L179" s="31"/>
      <c r="M179" s="31"/>
      <c r="N179" s="31"/>
      <c r="O179" s="31">
        <f t="shared" ca="1" si="16"/>
        <v>-8.9435633588983515E-2</v>
      </c>
      <c r="P179" s="31"/>
      <c r="Q179" s="32">
        <f t="shared" si="22"/>
        <v>34197.089</v>
      </c>
      <c r="S179" s="31"/>
      <c r="T179" s="31"/>
      <c r="U179" s="31"/>
      <c r="V179" s="31"/>
      <c r="W179" s="31"/>
      <c r="X179" s="31"/>
      <c r="Y179" s="31"/>
      <c r="Z179" s="31"/>
      <c r="AA179" s="31" t="s">
        <v>44</v>
      </c>
      <c r="AB179" s="31">
        <v>6</v>
      </c>
      <c r="AC179" s="31"/>
      <c r="AD179" s="31" t="s">
        <v>48</v>
      </c>
      <c r="AE179" s="31"/>
      <c r="AF179" s="31" t="s">
        <v>43</v>
      </c>
      <c r="AG179" s="31"/>
      <c r="AH179" s="31"/>
    </row>
    <row r="180" spans="1:34" x14ac:dyDescent="0.2">
      <c r="A180" s="29" t="s">
        <v>116</v>
      </c>
      <c r="B180" s="71"/>
      <c r="C180" s="36">
        <v>49236.394999999997</v>
      </c>
      <c r="D180" s="36">
        <v>4.0000000000000001E-3</v>
      </c>
      <c r="E180" s="31">
        <f t="shared" si="20"/>
        <v>-2482.0152960560526</v>
      </c>
      <c r="F180" s="31">
        <f t="shared" si="21"/>
        <v>-2482</v>
      </c>
      <c r="G180" s="31">
        <f t="shared" si="24"/>
        <v>-2.2734600002877414E-2</v>
      </c>
      <c r="H180" s="31"/>
      <c r="I180" s="31"/>
      <c r="J180" s="31">
        <f t="shared" si="23"/>
        <v>-2.2734600002877414E-2</v>
      </c>
      <c r="K180" s="31"/>
      <c r="L180" s="31"/>
      <c r="M180" s="31"/>
      <c r="N180" s="31"/>
      <c r="O180" s="31">
        <f t="shared" ca="1" si="16"/>
        <v>-8.917938903589015E-2</v>
      </c>
      <c r="P180" s="31"/>
      <c r="Q180" s="32">
        <f t="shared" si="22"/>
        <v>34217.894999999997</v>
      </c>
      <c r="S180" s="31"/>
      <c r="T180" s="31"/>
      <c r="U180" s="31"/>
      <c r="V180" s="31"/>
      <c r="W180" s="31"/>
      <c r="X180" s="31"/>
      <c r="Y180" s="31"/>
      <c r="Z180" s="31"/>
      <c r="AA180" s="31" t="s">
        <v>44</v>
      </c>
      <c r="AB180" s="31">
        <v>7</v>
      </c>
      <c r="AC180" s="31"/>
      <c r="AD180" s="31" t="s">
        <v>41</v>
      </c>
      <c r="AE180" s="31"/>
      <c r="AF180" s="31" t="s">
        <v>43</v>
      </c>
      <c r="AG180" s="31"/>
      <c r="AH180" s="31"/>
    </row>
    <row r="181" spans="1:34" x14ac:dyDescent="0.2">
      <c r="A181" s="29" t="s">
        <v>63</v>
      </c>
      <c r="B181" s="71"/>
      <c r="C181" s="36">
        <v>49243.830999999998</v>
      </c>
      <c r="D181" s="36"/>
      <c r="E181" s="31">
        <f t="shared" si="20"/>
        <v>-2477.0122842240903</v>
      </c>
      <c r="F181" s="31">
        <f t="shared" si="21"/>
        <v>-2477</v>
      </c>
      <c r="G181" s="31">
        <f t="shared" si="24"/>
        <v>-1.8258100004459266E-2</v>
      </c>
      <c r="H181" s="31"/>
      <c r="I181" s="31">
        <f>G181</f>
        <v>-1.8258100004459266E-2</v>
      </c>
      <c r="J181" s="31"/>
      <c r="K181" s="31"/>
      <c r="L181" s="31"/>
      <c r="M181" s="31"/>
      <c r="N181" s="31"/>
      <c r="O181" s="31">
        <f t="shared" ref="O181:O244" ca="1" si="25">+C$11+C$12*F181</f>
        <v>-8.9087873124071099E-2</v>
      </c>
      <c r="P181" s="31"/>
      <c r="Q181" s="32">
        <f t="shared" si="22"/>
        <v>34225.330999999998</v>
      </c>
      <c r="S181" s="31"/>
      <c r="T181" s="31"/>
      <c r="U181" s="31"/>
      <c r="V181" s="31"/>
      <c r="W181" s="31"/>
      <c r="X181" s="31"/>
      <c r="Y181" s="31"/>
      <c r="Z181" s="31"/>
      <c r="AA181" s="31" t="s">
        <v>44</v>
      </c>
      <c r="AB181" s="31">
        <v>24</v>
      </c>
      <c r="AC181" s="31"/>
      <c r="AD181" s="31" t="s">
        <v>99</v>
      </c>
      <c r="AE181" s="31"/>
      <c r="AF181" s="31" t="s">
        <v>64</v>
      </c>
      <c r="AG181" s="31"/>
      <c r="AH181" s="31"/>
    </row>
    <row r="182" spans="1:34" x14ac:dyDescent="0.2">
      <c r="A182" s="29" t="s">
        <v>63</v>
      </c>
      <c r="B182" s="71"/>
      <c r="C182" s="36">
        <v>49252.745000000003</v>
      </c>
      <c r="D182" s="36"/>
      <c r="E182" s="31">
        <f t="shared" si="20"/>
        <v>-2471.0148598736159</v>
      </c>
      <c r="F182" s="31">
        <f t="shared" si="21"/>
        <v>-2471</v>
      </c>
      <c r="G182" s="31">
        <f t="shared" si="24"/>
        <v>-2.2086299999500625E-2</v>
      </c>
      <c r="H182" s="31"/>
      <c r="I182" s="31">
        <f>G182</f>
        <v>-2.2086299999500625E-2</v>
      </c>
      <c r="J182" s="31"/>
      <c r="K182" s="31"/>
      <c r="L182" s="31"/>
      <c r="M182" s="31"/>
      <c r="N182" s="31"/>
      <c r="O182" s="31">
        <f t="shared" ca="1" si="25"/>
        <v>-8.8978054029888232E-2</v>
      </c>
      <c r="P182" s="31"/>
      <c r="Q182" s="32">
        <f t="shared" si="22"/>
        <v>34234.245000000003</v>
      </c>
      <c r="S182" s="31"/>
      <c r="T182" s="31"/>
      <c r="U182" s="31"/>
      <c r="V182" s="31"/>
      <c r="W182" s="31"/>
      <c r="X182" s="31"/>
      <c r="Y182" s="31"/>
      <c r="Z182" s="31"/>
      <c r="AA182" s="31" t="s">
        <v>44</v>
      </c>
      <c r="AB182" s="31">
        <v>9</v>
      </c>
      <c r="AC182" s="31"/>
      <c r="AD182" s="31" t="s">
        <v>99</v>
      </c>
      <c r="AE182" s="31"/>
      <c r="AF182" s="31" t="s">
        <v>64</v>
      </c>
      <c r="AG182" s="31"/>
      <c r="AH182" s="31"/>
    </row>
    <row r="183" spans="1:34" x14ac:dyDescent="0.2">
      <c r="A183" s="29" t="s">
        <v>116</v>
      </c>
      <c r="B183" s="71"/>
      <c r="C183" s="36">
        <v>49340.444000000003</v>
      </c>
      <c r="D183" s="36">
        <v>3.0000000000000001E-3</v>
      </c>
      <c r="E183" s="31">
        <f t="shared" si="20"/>
        <v>-2412.0101349339716</v>
      </c>
      <c r="F183" s="31">
        <f t="shared" si="21"/>
        <v>-2412</v>
      </c>
      <c r="G183" s="31">
        <f t="shared" si="24"/>
        <v>-1.5063599996210542E-2</v>
      </c>
      <c r="H183" s="31"/>
      <c r="I183" s="31"/>
      <c r="J183" s="31">
        <f>G183</f>
        <v>-1.5063599996210542E-2</v>
      </c>
      <c r="K183" s="31"/>
      <c r="L183" s="31"/>
      <c r="M183" s="31"/>
      <c r="N183" s="31"/>
      <c r="O183" s="31">
        <f t="shared" ca="1" si="25"/>
        <v>-8.7898166270423322E-2</v>
      </c>
      <c r="P183" s="31"/>
      <c r="Q183" s="32">
        <f t="shared" si="22"/>
        <v>34321.944000000003</v>
      </c>
      <c r="S183" s="31"/>
      <c r="T183" s="31"/>
      <c r="U183" s="31"/>
      <c r="V183" s="31"/>
      <c r="W183" s="31"/>
      <c r="X183" s="31"/>
      <c r="Y183" s="31"/>
      <c r="Z183" s="31"/>
      <c r="AA183" s="31" t="s">
        <v>44</v>
      </c>
      <c r="AB183" s="31">
        <v>7</v>
      </c>
      <c r="AC183" s="31"/>
      <c r="AD183" s="31" t="s">
        <v>48</v>
      </c>
      <c r="AE183" s="31"/>
      <c r="AF183" s="31" t="s">
        <v>43</v>
      </c>
      <c r="AG183" s="31"/>
      <c r="AH183" s="31"/>
    </row>
    <row r="184" spans="1:34" x14ac:dyDescent="0.2">
      <c r="A184" s="29" t="s">
        <v>117</v>
      </c>
      <c r="B184" s="71"/>
      <c r="C184" s="36">
        <v>49670.406999999999</v>
      </c>
      <c r="D184" s="36">
        <v>3.0000000000000001E-3</v>
      </c>
      <c r="E184" s="31">
        <f t="shared" si="20"/>
        <v>-2190.0078765814305</v>
      </c>
      <c r="F184" s="31">
        <f t="shared" si="21"/>
        <v>-2190</v>
      </c>
      <c r="G184" s="31">
        <f t="shared" si="24"/>
        <v>-1.1706999997841194E-2</v>
      </c>
      <c r="H184" s="31"/>
      <c r="I184" s="31"/>
      <c r="J184" s="31">
        <f>G184</f>
        <v>-1.1706999997841194E-2</v>
      </c>
      <c r="K184" s="31"/>
      <c r="L184" s="31"/>
      <c r="M184" s="31"/>
      <c r="N184" s="31"/>
      <c r="O184" s="31">
        <f t="shared" ca="1" si="25"/>
        <v>-8.3834859785657107E-2</v>
      </c>
      <c r="P184" s="31"/>
      <c r="Q184" s="32">
        <f t="shared" si="22"/>
        <v>34651.906999999999</v>
      </c>
      <c r="S184" s="31"/>
      <c r="T184" s="31"/>
      <c r="U184" s="31"/>
      <c r="V184" s="31"/>
      <c r="W184" s="31"/>
      <c r="X184" s="31"/>
      <c r="Y184" s="31"/>
      <c r="Z184" s="31"/>
      <c r="AA184" s="31" t="s">
        <v>44</v>
      </c>
      <c r="AB184" s="31">
        <v>6</v>
      </c>
      <c r="AC184" s="31"/>
      <c r="AD184" s="31" t="s">
        <v>48</v>
      </c>
      <c r="AE184" s="31"/>
      <c r="AF184" s="31" t="s">
        <v>43</v>
      </c>
      <c r="AG184" s="31"/>
      <c r="AH184" s="31"/>
    </row>
    <row r="185" spans="1:34" x14ac:dyDescent="0.2">
      <c r="A185" s="29" t="s">
        <v>118</v>
      </c>
      <c r="B185" s="71"/>
      <c r="C185" s="36">
        <v>49924.574000000001</v>
      </c>
      <c r="D185" s="36">
        <v>5.0000000000000001E-3</v>
      </c>
      <c r="E185" s="31">
        <f t="shared" si="20"/>
        <v>-2019.0018910658082</v>
      </c>
      <c r="F185" s="31">
        <f t="shared" si="21"/>
        <v>-2019</v>
      </c>
      <c r="G185" s="31">
        <f t="shared" si="24"/>
        <v>-2.8106999961892143E-3</v>
      </c>
      <c r="H185" s="31"/>
      <c r="I185" s="31"/>
      <c r="J185" s="31">
        <f>G185</f>
        <v>-2.8106999961892143E-3</v>
      </c>
      <c r="K185" s="31"/>
      <c r="L185" s="31"/>
      <c r="M185" s="31"/>
      <c r="N185" s="31"/>
      <c r="O185" s="31">
        <f t="shared" ca="1" si="25"/>
        <v>-8.0705015601445301E-2</v>
      </c>
      <c r="P185" s="31"/>
      <c r="Q185" s="32">
        <f t="shared" si="22"/>
        <v>34906.074000000001</v>
      </c>
      <c r="S185" s="31"/>
      <c r="T185" s="31"/>
      <c r="U185" s="31"/>
      <c r="V185" s="31"/>
      <c r="W185" s="31"/>
      <c r="X185" s="31"/>
      <c r="Y185" s="31"/>
      <c r="Z185" s="31"/>
      <c r="AA185" s="31" t="s">
        <v>44</v>
      </c>
      <c r="AB185" s="31">
        <v>6</v>
      </c>
      <c r="AC185" s="31"/>
      <c r="AD185" s="31" t="s">
        <v>48</v>
      </c>
      <c r="AE185" s="31"/>
      <c r="AF185" s="31" t="s">
        <v>43</v>
      </c>
      <c r="AG185" s="31"/>
      <c r="AH185" s="31"/>
    </row>
    <row r="186" spans="1:34" x14ac:dyDescent="0.2">
      <c r="A186" s="29" t="s">
        <v>118</v>
      </c>
      <c r="B186" s="71"/>
      <c r="C186" s="36">
        <v>49933.476999999999</v>
      </c>
      <c r="D186" s="36">
        <v>6.0000000000000001E-3</v>
      </c>
      <c r="E186" s="31">
        <f t="shared" si="20"/>
        <v>-2013.0118676204149</v>
      </c>
      <c r="F186" s="31">
        <f t="shared" si="21"/>
        <v>-2013</v>
      </c>
      <c r="G186" s="31">
        <f t="shared" si="24"/>
        <v>-1.7638899997109547E-2</v>
      </c>
      <c r="H186" s="31"/>
      <c r="I186" s="31"/>
      <c r="J186" s="31">
        <f>G186</f>
        <v>-1.7638899997109547E-2</v>
      </c>
      <c r="K186" s="31"/>
      <c r="L186" s="31"/>
      <c r="M186" s="31"/>
      <c r="N186" s="31"/>
      <c r="O186" s="31">
        <f t="shared" ca="1" si="25"/>
        <v>-8.0595196507262434E-2</v>
      </c>
      <c r="P186" s="31"/>
      <c r="Q186" s="32">
        <f t="shared" si="22"/>
        <v>34914.976999999999</v>
      </c>
      <c r="S186" s="31"/>
      <c r="T186" s="31"/>
      <c r="U186" s="31"/>
      <c r="V186" s="31"/>
      <c r="W186" s="31"/>
      <c r="X186" s="31"/>
      <c r="Y186" s="31"/>
      <c r="Z186" s="31"/>
      <c r="AA186" s="31" t="s">
        <v>44</v>
      </c>
      <c r="AB186" s="31">
        <v>11</v>
      </c>
      <c r="AC186" s="31"/>
      <c r="AD186" s="31" t="s">
        <v>41</v>
      </c>
      <c r="AE186" s="31"/>
      <c r="AF186" s="31" t="s">
        <v>43</v>
      </c>
      <c r="AG186" s="31"/>
      <c r="AH186" s="31"/>
    </row>
    <row r="187" spans="1:34" x14ac:dyDescent="0.2">
      <c r="A187" s="29" t="s">
        <v>63</v>
      </c>
      <c r="B187" s="71"/>
      <c r="C187" s="36">
        <v>49952.802000000003</v>
      </c>
      <c r="D187" s="36"/>
      <c r="E187" s="31">
        <f t="shared" si="20"/>
        <v>-2000.0098230194631</v>
      </c>
      <c r="F187" s="31">
        <f t="shared" si="21"/>
        <v>-2000</v>
      </c>
      <c r="G187" s="31">
        <f t="shared" si="24"/>
        <v>-1.4599999994970858E-2</v>
      </c>
      <c r="H187" s="31"/>
      <c r="I187" s="31">
        <f>G187</f>
        <v>-1.4599999994970858E-2</v>
      </c>
      <c r="J187" s="31"/>
      <c r="K187" s="31"/>
      <c r="L187" s="31"/>
      <c r="M187" s="31"/>
      <c r="N187" s="31"/>
      <c r="O187" s="31">
        <f t="shared" ca="1" si="25"/>
        <v>-8.0357255136532885E-2</v>
      </c>
      <c r="P187" s="31"/>
      <c r="Q187" s="32">
        <f t="shared" si="22"/>
        <v>34934.302000000003</v>
      </c>
      <c r="S187" s="31"/>
      <c r="T187" s="31"/>
      <c r="U187" s="31"/>
      <c r="V187" s="31"/>
      <c r="W187" s="31"/>
      <c r="X187" s="31"/>
      <c r="Y187" s="31"/>
      <c r="Z187" s="31"/>
      <c r="AA187" s="31" t="s">
        <v>44</v>
      </c>
      <c r="AB187" s="31">
        <v>10</v>
      </c>
      <c r="AC187" s="31"/>
      <c r="AD187" s="31" t="s">
        <v>99</v>
      </c>
      <c r="AE187" s="31"/>
      <c r="AF187" s="31" t="s">
        <v>64</v>
      </c>
      <c r="AG187" s="31"/>
      <c r="AH187" s="31"/>
    </row>
    <row r="188" spans="1:34" x14ac:dyDescent="0.2">
      <c r="A188" s="29" t="s">
        <v>63</v>
      </c>
      <c r="B188" s="71"/>
      <c r="C188" s="36">
        <v>49955.771999999997</v>
      </c>
      <c r="D188" s="36"/>
      <c r="E188" s="31">
        <f t="shared" si="20"/>
        <v>-1998.0115786487133</v>
      </c>
      <c r="F188" s="31">
        <f t="shared" si="21"/>
        <v>-1998</v>
      </c>
      <c r="G188" s="31">
        <f t="shared" si="24"/>
        <v>-1.7209400000865571E-2</v>
      </c>
      <c r="H188" s="31"/>
      <c r="I188" s="31">
        <f>G188</f>
        <v>-1.7209400000865571E-2</v>
      </c>
      <c r="J188" s="31"/>
      <c r="K188" s="31"/>
      <c r="L188" s="31"/>
      <c r="M188" s="31"/>
      <c r="N188" s="31"/>
      <c r="O188" s="31">
        <f t="shared" ca="1" si="25"/>
        <v>-8.0320648771805253E-2</v>
      </c>
      <c r="P188" s="31"/>
      <c r="Q188" s="32">
        <f t="shared" si="22"/>
        <v>34937.271999999997</v>
      </c>
      <c r="S188" s="31"/>
      <c r="T188" s="31"/>
      <c r="U188" s="31"/>
      <c r="V188" s="31"/>
      <c r="W188" s="31"/>
      <c r="X188" s="31"/>
      <c r="Y188" s="31"/>
      <c r="Z188" s="31"/>
      <c r="AA188" s="31" t="s">
        <v>44</v>
      </c>
      <c r="AB188" s="31">
        <v>19</v>
      </c>
      <c r="AC188" s="31"/>
      <c r="AD188" s="31" t="s">
        <v>99</v>
      </c>
      <c r="AE188" s="31"/>
      <c r="AF188" s="31" t="s">
        <v>64</v>
      </c>
      <c r="AG188" s="31"/>
      <c r="AH188" s="31"/>
    </row>
    <row r="189" spans="1:34" x14ac:dyDescent="0.2">
      <c r="A189" s="29" t="s">
        <v>63</v>
      </c>
      <c r="B189" s="71"/>
      <c r="C189" s="36">
        <v>49958.745999999999</v>
      </c>
      <c r="D189" s="36"/>
      <c r="E189" s="31">
        <f t="shared" si="20"/>
        <v>-1996.0106430397484</v>
      </c>
      <c r="F189" s="31">
        <f t="shared" si="21"/>
        <v>-1996</v>
      </c>
      <c r="G189" s="31">
        <f t="shared" si="24"/>
        <v>-1.5818799998669419E-2</v>
      </c>
      <c r="H189" s="31"/>
      <c r="I189" s="31">
        <f>G189</f>
        <v>-1.5818799998669419E-2</v>
      </c>
      <c r="J189" s="31"/>
      <c r="K189" s="31"/>
      <c r="L189" s="31"/>
      <c r="M189" s="31"/>
      <c r="N189" s="31"/>
      <c r="O189" s="31">
        <f t="shared" ca="1" si="25"/>
        <v>-8.0284042407077622E-2</v>
      </c>
      <c r="P189" s="31"/>
      <c r="Q189" s="32">
        <f t="shared" si="22"/>
        <v>34940.245999999999</v>
      </c>
      <c r="S189" s="31"/>
      <c r="T189" s="31"/>
      <c r="U189" s="31"/>
      <c r="V189" s="31"/>
      <c r="W189" s="31"/>
      <c r="X189" s="31"/>
      <c r="Y189" s="31"/>
      <c r="Z189" s="31"/>
      <c r="AA189" s="31" t="s">
        <v>44</v>
      </c>
      <c r="AB189" s="31">
        <v>18</v>
      </c>
      <c r="AC189" s="31"/>
      <c r="AD189" s="31" t="s">
        <v>99</v>
      </c>
      <c r="AE189" s="31"/>
      <c r="AF189" s="31" t="s">
        <v>64</v>
      </c>
      <c r="AG189" s="31"/>
      <c r="AH189" s="31"/>
    </row>
    <row r="190" spans="1:34" x14ac:dyDescent="0.2">
      <c r="A190" s="29" t="s">
        <v>118</v>
      </c>
      <c r="B190" s="71"/>
      <c r="C190" s="36">
        <v>50006.307000000001</v>
      </c>
      <c r="D190" s="36">
        <v>5.0000000000000001E-3</v>
      </c>
      <c r="E190" s="31">
        <f t="shared" si="20"/>
        <v>-1964.0111479160355</v>
      </c>
      <c r="F190" s="31">
        <f t="shared" si="21"/>
        <v>-1964</v>
      </c>
      <c r="G190" s="31">
        <f t="shared" si="24"/>
        <v>-1.6569200000958517E-2</v>
      </c>
      <c r="H190" s="31"/>
      <c r="I190" s="31"/>
      <c r="J190" s="31">
        <f t="shared" ref="J190:J199" si="26">G190</f>
        <v>-1.6569200000958517E-2</v>
      </c>
      <c r="K190" s="31"/>
      <c r="L190" s="31"/>
      <c r="M190" s="31"/>
      <c r="N190" s="31"/>
      <c r="O190" s="31">
        <f t="shared" ca="1" si="25"/>
        <v>-7.9698340571435655E-2</v>
      </c>
      <c r="P190" s="31"/>
      <c r="Q190" s="32">
        <f t="shared" si="22"/>
        <v>34987.807000000001</v>
      </c>
      <c r="S190" s="31"/>
      <c r="T190" s="31"/>
      <c r="U190" s="31"/>
      <c r="V190" s="31"/>
      <c r="W190" s="31"/>
      <c r="X190" s="31"/>
      <c r="Y190" s="31"/>
      <c r="Z190" s="31"/>
      <c r="AA190" s="31" t="s">
        <v>44</v>
      </c>
      <c r="AB190" s="31">
        <v>10</v>
      </c>
      <c r="AC190" s="31"/>
      <c r="AD190" s="31" t="s">
        <v>41</v>
      </c>
      <c r="AE190" s="31"/>
      <c r="AF190" s="31" t="s">
        <v>43</v>
      </c>
      <c r="AG190" s="31"/>
      <c r="AH190" s="31"/>
    </row>
    <row r="191" spans="1:34" x14ac:dyDescent="0.2">
      <c r="A191" s="29" t="s">
        <v>119</v>
      </c>
      <c r="B191" s="71"/>
      <c r="C191" s="36">
        <v>50254.536999999997</v>
      </c>
      <c r="D191" s="36">
        <v>3.0000000000000001E-3</v>
      </c>
      <c r="E191" s="31">
        <f t="shared" si="20"/>
        <v>-1796.9996327132671</v>
      </c>
      <c r="F191" s="31">
        <f t="shared" si="21"/>
        <v>-1797</v>
      </c>
      <c r="G191" s="31">
        <f t="shared" si="24"/>
        <v>5.458999949041754E-4</v>
      </c>
      <c r="H191" s="31"/>
      <c r="I191" s="31"/>
      <c r="J191" s="31">
        <f t="shared" si="26"/>
        <v>5.458999949041754E-4</v>
      </c>
      <c r="K191" s="31"/>
      <c r="L191" s="31"/>
      <c r="M191" s="31"/>
      <c r="N191" s="31"/>
      <c r="O191" s="31">
        <f t="shared" ca="1" si="25"/>
        <v>-7.6641709116679085E-2</v>
      </c>
      <c r="P191" s="31"/>
      <c r="Q191" s="32">
        <f t="shared" si="22"/>
        <v>35236.036999999997</v>
      </c>
      <c r="S191" s="31"/>
      <c r="T191" s="31"/>
      <c r="U191" s="31"/>
      <c r="V191" s="31"/>
      <c r="W191" s="31"/>
      <c r="X191" s="31"/>
      <c r="Y191" s="31"/>
      <c r="Z191" s="31"/>
      <c r="AA191" s="31" t="s">
        <v>44</v>
      </c>
      <c r="AB191" s="31">
        <v>6</v>
      </c>
      <c r="AC191" s="31"/>
      <c r="AD191" s="31" t="s">
        <v>48</v>
      </c>
      <c r="AE191" s="31"/>
      <c r="AF191" s="31" t="s">
        <v>43</v>
      </c>
      <c r="AG191" s="31"/>
      <c r="AH191" s="31"/>
    </row>
    <row r="192" spans="1:34" x14ac:dyDescent="0.2">
      <c r="A192" s="29" t="s">
        <v>120</v>
      </c>
      <c r="B192" s="71"/>
      <c r="C192" s="36">
        <v>50312.49</v>
      </c>
      <c r="D192" s="36">
        <v>6.0000000000000001E-3</v>
      </c>
      <c r="E192" s="31">
        <f t="shared" si="20"/>
        <v>-1758.0083007205733</v>
      </c>
      <c r="F192" s="31">
        <f t="shared" si="21"/>
        <v>-1758</v>
      </c>
      <c r="G192" s="31">
        <f t="shared" si="24"/>
        <v>-1.2337400003161747E-2</v>
      </c>
      <c r="H192" s="31"/>
      <c r="I192" s="31"/>
      <c r="J192" s="31">
        <f t="shared" si="26"/>
        <v>-1.2337400003161747E-2</v>
      </c>
      <c r="K192" s="31"/>
      <c r="L192" s="31"/>
      <c r="M192" s="31"/>
      <c r="N192" s="31"/>
      <c r="O192" s="31">
        <f t="shared" ca="1" si="25"/>
        <v>-7.5927885004490436E-2</v>
      </c>
      <c r="P192" s="31"/>
      <c r="Q192" s="32">
        <f t="shared" si="22"/>
        <v>35293.99</v>
      </c>
      <c r="S192" s="31"/>
      <c r="T192" s="31"/>
      <c r="U192" s="31"/>
      <c r="V192" s="31"/>
      <c r="W192" s="31"/>
      <c r="X192" s="31"/>
      <c r="Y192" s="31"/>
      <c r="Z192" s="31"/>
      <c r="AA192" s="31" t="s">
        <v>44</v>
      </c>
      <c r="AB192" s="31">
        <v>7</v>
      </c>
      <c r="AC192" s="31"/>
      <c r="AD192" s="31" t="s">
        <v>41</v>
      </c>
      <c r="AE192" s="31"/>
      <c r="AF192" s="31" t="s">
        <v>43</v>
      </c>
      <c r="AG192" s="31"/>
      <c r="AH192" s="31"/>
    </row>
    <row r="193" spans="1:34" x14ac:dyDescent="0.2">
      <c r="A193" s="29" t="s">
        <v>120</v>
      </c>
      <c r="B193" s="71"/>
      <c r="C193" s="36">
        <v>50379.357000000004</v>
      </c>
      <c r="D193" s="36">
        <v>8.9999999999999993E-3</v>
      </c>
      <c r="E193" s="31">
        <f t="shared" si="20"/>
        <v>-1713.0195443774051</v>
      </c>
      <c r="F193" s="31">
        <f t="shared" si="21"/>
        <v>-1713</v>
      </c>
      <c r="G193" s="31">
        <f t="shared" si="24"/>
        <v>-2.9048899996269029E-2</v>
      </c>
      <c r="H193" s="31"/>
      <c r="I193" s="31"/>
      <c r="J193" s="31">
        <f t="shared" si="26"/>
        <v>-2.9048899996269029E-2</v>
      </c>
      <c r="K193" s="31"/>
      <c r="L193" s="31"/>
      <c r="M193" s="31"/>
      <c r="N193" s="31"/>
      <c r="O193" s="31">
        <f t="shared" ca="1" si="25"/>
        <v>-7.5104241798118893E-2</v>
      </c>
      <c r="P193" s="31"/>
      <c r="Q193" s="32">
        <f t="shared" si="22"/>
        <v>35360.857000000004</v>
      </c>
      <c r="S193" s="31"/>
      <c r="T193" s="31"/>
      <c r="U193" s="31"/>
      <c r="V193" s="31"/>
      <c r="W193" s="31"/>
      <c r="X193" s="31"/>
      <c r="Y193" s="31"/>
      <c r="Z193" s="31"/>
      <c r="AA193" s="31" t="s">
        <v>44</v>
      </c>
      <c r="AB193" s="31">
        <v>8</v>
      </c>
      <c r="AC193" s="31"/>
      <c r="AD193" s="31" t="s">
        <v>41</v>
      </c>
      <c r="AE193" s="31"/>
      <c r="AF193" s="31" t="s">
        <v>43</v>
      </c>
      <c r="AG193" s="31"/>
      <c r="AH193" s="31"/>
    </row>
    <row r="194" spans="1:34" x14ac:dyDescent="0.2">
      <c r="A194" s="29" t="s">
        <v>121</v>
      </c>
      <c r="B194" s="71"/>
      <c r="C194" s="36">
        <v>50700.417000000001</v>
      </c>
      <c r="D194" s="36">
        <v>4.0000000000000001E-3</v>
      </c>
      <c r="E194" s="31">
        <f t="shared" si="20"/>
        <v>-1497.0073094702575</v>
      </c>
      <c r="F194" s="31">
        <f t="shared" si="21"/>
        <v>-1497</v>
      </c>
      <c r="G194" s="31">
        <f t="shared" si="24"/>
        <v>-1.0864099996979348E-2</v>
      </c>
      <c r="H194" s="31"/>
      <c r="I194" s="31"/>
      <c r="J194" s="31">
        <f t="shared" si="26"/>
        <v>-1.0864099996979348E-2</v>
      </c>
      <c r="K194" s="31"/>
      <c r="L194" s="31"/>
      <c r="M194" s="31"/>
      <c r="N194" s="31"/>
      <c r="O194" s="31">
        <f t="shared" ca="1" si="25"/>
        <v>-7.1150754407535557E-2</v>
      </c>
      <c r="P194" s="31"/>
      <c r="Q194" s="32">
        <f t="shared" si="22"/>
        <v>35681.917000000001</v>
      </c>
      <c r="S194" s="31"/>
      <c r="T194" s="31"/>
      <c r="U194" s="31"/>
      <c r="V194" s="31"/>
      <c r="W194" s="31"/>
      <c r="X194" s="31"/>
      <c r="Y194" s="31"/>
      <c r="Z194" s="31"/>
      <c r="AA194" s="31" t="s">
        <v>44</v>
      </c>
      <c r="AB194" s="31">
        <v>10</v>
      </c>
      <c r="AC194" s="31"/>
      <c r="AD194" s="31" t="s">
        <v>41</v>
      </c>
      <c r="AE194" s="31"/>
      <c r="AF194" s="31" t="s">
        <v>43</v>
      </c>
      <c r="AG194" s="31"/>
      <c r="AH194" s="31"/>
    </row>
    <row r="195" spans="1:34" x14ac:dyDescent="0.2">
      <c r="A195" s="29" t="s">
        <v>121</v>
      </c>
      <c r="B195" s="71"/>
      <c r="C195" s="36">
        <v>50752.442000000003</v>
      </c>
      <c r="D195" s="36">
        <v>8.0000000000000002E-3</v>
      </c>
      <c r="E195" s="31">
        <f t="shared" si="20"/>
        <v>-1462.0043925044417</v>
      </c>
      <c r="F195" s="31">
        <f t="shared" si="21"/>
        <v>-1462</v>
      </c>
      <c r="G195" s="31">
        <f t="shared" si="24"/>
        <v>-6.528599995363038E-3</v>
      </c>
      <c r="H195" s="31"/>
      <c r="I195" s="31"/>
      <c r="J195" s="31">
        <f t="shared" si="26"/>
        <v>-6.528599995363038E-3</v>
      </c>
      <c r="K195" s="31"/>
      <c r="L195" s="31"/>
      <c r="M195" s="31"/>
      <c r="N195" s="31"/>
      <c r="O195" s="31">
        <f t="shared" ca="1" si="25"/>
        <v>-7.0510143024802144E-2</v>
      </c>
      <c r="P195" s="31"/>
      <c r="Q195" s="32">
        <f t="shared" si="22"/>
        <v>35733.942000000003</v>
      </c>
      <c r="S195" s="31"/>
      <c r="T195" s="31"/>
      <c r="U195" s="31"/>
      <c r="V195" s="31"/>
      <c r="W195" s="31"/>
      <c r="X195" s="31"/>
      <c r="Y195" s="31"/>
      <c r="Z195" s="31"/>
      <c r="AA195" s="31" t="s">
        <v>44</v>
      </c>
      <c r="AB195" s="31">
        <v>8</v>
      </c>
      <c r="AC195" s="31"/>
      <c r="AD195" s="31" t="s">
        <v>41</v>
      </c>
      <c r="AE195" s="31"/>
      <c r="AF195" s="31" t="s">
        <v>43</v>
      </c>
      <c r="AG195" s="31"/>
      <c r="AH195" s="31"/>
    </row>
    <row r="196" spans="1:34" x14ac:dyDescent="0.2">
      <c r="A196" s="29" t="s">
        <v>121</v>
      </c>
      <c r="B196" s="71"/>
      <c r="C196" s="36">
        <v>50755.41</v>
      </c>
      <c r="D196" s="36">
        <v>8.9999999999999993E-3</v>
      </c>
      <c r="E196" s="31">
        <f t="shared" si="20"/>
        <v>-1460.0074937527925</v>
      </c>
      <c r="F196" s="31">
        <f t="shared" si="21"/>
        <v>-1460</v>
      </c>
      <c r="G196" s="31">
        <f t="shared" si="24"/>
        <v>-1.1137999994389247E-2</v>
      </c>
      <c r="H196" s="31"/>
      <c r="I196" s="31"/>
      <c r="J196" s="31">
        <f t="shared" si="26"/>
        <v>-1.1137999994389247E-2</v>
      </c>
      <c r="K196" s="31"/>
      <c r="L196" s="31"/>
      <c r="M196" s="31"/>
      <c r="N196" s="31"/>
      <c r="O196" s="31">
        <f t="shared" ca="1" si="25"/>
        <v>-7.0473536660074512E-2</v>
      </c>
      <c r="P196" s="31"/>
      <c r="Q196" s="32">
        <f t="shared" si="22"/>
        <v>35736.910000000003</v>
      </c>
      <c r="S196" s="31"/>
      <c r="T196" s="31"/>
      <c r="U196" s="31"/>
      <c r="V196" s="31"/>
      <c r="W196" s="31"/>
      <c r="X196" s="31"/>
      <c r="Y196" s="31"/>
      <c r="Z196" s="31"/>
      <c r="AA196" s="31" t="s">
        <v>44</v>
      </c>
      <c r="AB196" s="31">
        <v>10</v>
      </c>
      <c r="AC196" s="31"/>
      <c r="AD196" s="31" t="s">
        <v>41</v>
      </c>
      <c r="AE196" s="31"/>
      <c r="AF196" s="31" t="s">
        <v>43</v>
      </c>
      <c r="AG196" s="31"/>
      <c r="AH196" s="31"/>
    </row>
    <row r="197" spans="1:34" x14ac:dyDescent="0.2">
      <c r="A197" s="29" t="s">
        <v>121</v>
      </c>
      <c r="B197" s="71"/>
      <c r="C197" s="36">
        <v>50755.415999999997</v>
      </c>
      <c r="D197" s="36">
        <v>4.0000000000000001E-3</v>
      </c>
      <c r="E197" s="31">
        <f t="shared" si="20"/>
        <v>-1460.0034568954818</v>
      </c>
      <c r="F197" s="31">
        <f t="shared" si="21"/>
        <v>-1460</v>
      </c>
      <c r="G197" s="31">
        <f t="shared" si="24"/>
        <v>-5.1380000004428439E-3</v>
      </c>
      <c r="H197" s="31"/>
      <c r="I197" s="31"/>
      <c r="J197" s="31">
        <f t="shared" si="26"/>
        <v>-5.1380000004428439E-3</v>
      </c>
      <c r="K197" s="31"/>
      <c r="L197" s="31"/>
      <c r="M197" s="31"/>
      <c r="N197" s="31"/>
      <c r="O197" s="31">
        <f t="shared" ca="1" si="25"/>
        <v>-7.0473536660074512E-2</v>
      </c>
      <c r="P197" s="31"/>
      <c r="Q197" s="32">
        <f t="shared" si="22"/>
        <v>35736.915999999997</v>
      </c>
      <c r="S197" s="31"/>
      <c r="T197" s="31"/>
      <c r="U197" s="31"/>
      <c r="V197" s="31"/>
      <c r="W197" s="31"/>
      <c r="X197" s="31"/>
      <c r="Y197" s="31"/>
      <c r="Z197" s="31"/>
      <c r="AA197" s="31" t="s">
        <v>44</v>
      </c>
      <c r="AB197" s="31">
        <v>6</v>
      </c>
      <c r="AC197" s="31"/>
      <c r="AD197" s="31" t="s">
        <v>48</v>
      </c>
      <c r="AE197" s="31"/>
      <c r="AF197" s="31" t="s">
        <v>43</v>
      </c>
      <c r="AG197" s="31"/>
      <c r="AH197" s="31"/>
    </row>
    <row r="198" spans="1:34" x14ac:dyDescent="0.2">
      <c r="A198" s="29" t="s">
        <v>121</v>
      </c>
      <c r="B198" s="71"/>
      <c r="C198" s="36">
        <v>50755.428999999996</v>
      </c>
      <c r="D198" s="36">
        <v>3.0000000000000001E-3</v>
      </c>
      <c r="E198" s="31">
        <f t="shared" si="20"/>
        <v>-1459.9947103713007</v>
      </c>
      <c r="F198" s="31">
        <f t="shared" si="21"/>
        <v>-1460</v>
      </c>
      <c r="G198" s="31">
        <f t="shared" si="24"/>
        <v>7.8619999985676259E-3</v>
      </c>
      <c r="H198" s="31"/>
      <c r="I198" s="31"/>
      <c r="J198" s="31">
        <f t="shared" si="26"/>
        <v>7.8619999985676259E-3</v>
      </c>
      <c r="K198" s="31"/>
      <c r="L198" s="31"/>
      <c r="M198" s="31"/>
      <c r="N198" s="31"/>
      <c r="O198" s="31">
        <f t="shared" ca="1" si="25"/>
        <v>-7.0473536660074512E-2</v>
      </c>
      <c r="P198" s="31"/>
      <c r="Q198" s="32">
        <f t="shared" si="22"/>
        <v>35736.928999999996</v>
      </c>
      <c r="S198" s="31"/>
      <c r="T198" s="31"/>
      <c r="U198" s="31"/>
      <c r="V198" s="31"/>
      <c r="W198" s="31"/>
      <c r="X198" s="31"/>
      <c r="Y198" s="31"/>
      <c r="Z198" s="31"/>
      <c r="AA198" s="31" t="s">
        <v>44</v>
      </c>
      <c r="AB198" s="31">
        <v>8</v>
      </c>
      <c r="AC198" s="31"/>
      <c r="AD198" s="31" t="s">
        <v>122</v>
      </c>
      <c r="AE198" s="31"/>
      <c r="AF198" s="31" t="s">
        <v>43</v>
      </c>
      <c r="AG198" s="31"/>
      <c r="AH198" s="31"/>
    </row>
    <row r="199" spans="1:34" x14ac:dyDescent="0.2">
      <c r="A199" s="29" t="s">
        <v>124</v>
      </c>
      <c r="B199" s="71"/>
      <c r="C199" s="36">
        <v>51055.642</v>
      </c>
      <c r="D199" s="36">
        <v>3.0000000000000001E-3</v>
      </c>
      <c r="E199" s="31">
        <f t="shared" si="20"/>
        <v>-1258.0085362039154</v>
      </c>
      <c r="F199" s="31">
        <f t="shared" si="21"/>
        <v>-1258</v>
      </c>
      <c r="G199" s="31">
        <f t="shared" si="24"/>
        <v>-1.2687399997957982E-2</v>
      </c>
      <c r="H199" s="31"/>
      <c r="I199" s="31"/>
      <c r="J199" s="31">
        <f t="shared" si="26"/>
        <v>-1.2687399997957982E-2</v>
      </c>
      <c r="K199" s="31"/>
      <c r="L199" s="31"/>
      <c r="M199" s="31"/>
      <c r="N199" s="31"/>
      <c r="O199" s="31">
        <f t="shared" ca="1" si="25"/>
        <v>-6.6776293822584543E-2</v>
      </c>
      <c r="P199" s="31"/>
      <c r="Q199" s="32">
        <f t="shared" si="22"/>
        <v>36037.142</v>
      </c>
      <c r="S199" s="31"/>
      <c r="T199" s="31"/>
      <c r="U199" s="31"/>
      <c r="V199" s="31"/>
      <c r="W199" s="31"/>
      <c r="X199" s="31"/>
      <c r="Y199" s="31"/>
      <c r="Z199" s="31"/>
      <c r="AA199" s="31" t="s">
        <v>44</v>
      </c>
      <c r="AB199" s="31">
        <v>5</v>
      </c>
      <c r="AC199" s="31"/>
      <c r="AD199" s="31" t="s">
        <v>123</v>
      </c>
      <c r="AE199" s="31"/>
      <c r="AF199" s="31" t="s">
        <v>43</v>
      </c>
      <c r="AG199" s="31"/>
      <c r="AH199" s="31"/>
    </row>
    <row r="200" spans="1:34" x14ac:dyDescent="0.2">
      <c r="A200" s="29" t="s">
        <v>127</v>
      </c>
      <c r="B200" s="71" t="s">
        <v>126</v>
      </c>
      <c r="C200" s="75">
        <v>51449.5124</v>
      </c>
      <c r="D200" s="75">
        <v>2.5000000000000001E-3</v>
      </c>
      <c r="E200" s="31">
        <f t="shared" si="20"/>
        <v>-993.00876865961595</v>
      </c>
      <c r="F200" s="31">
        <f t="shared" si="21"/>
        <v>-993</v>
      </c>
      <c r="G200" s="31">
        <f t="shared" si="24"/>
        <v>-1.3032900002144743E-2</v>
      </c>
      <c r="H200" s="31"/>
      <c r="I200" s="31"/>
      <c r="J200" s="31"/>
      <c r="K200" s="31">
        <f>G200</f>
        <v>-1.3032900002144743E-2</v>
      </c>
      <c r="L200" s="31"/>
      <c r="M200" s="31"/>
      <c r="N200" s="31"/>
      <c r="O200" s="31">
        <f t="shared" ca="1" si="25"/>
        <v>-6.1925950496174414E-2</v>
      </c>
      <c r="P200" s="31"/>
      <c r="Q200" s="32">
        <f t="shared" si="22"/>
        <v>36431.0124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x14ac:dyDescent="0.2">
      <c r="A201" s="29" t="s">
        <v>128</v>
      </c>
      <c r="B201" s="71"/>
      <c r="C201" s="36">
        <v>51464.376700000001</v>
      </c>
      <c r="D201" s="36">
        <v>2.0000000000000001E-4</v>
      </c>
      <c r="E201" s="31">
        <f t="shared" si="20"/>
        <v>-983.00792562924596</v>
      </c>
      <c r="F201" s="31">
        <f t="shared" si="21"/>
        <v>-983</v>
      </c>
      <c r="G201" s="31">
        <f t="shared" si="24"/>
        <v>-1.1779899999964982E-2</v>
      </c>
      <c r="H201" s="35"/>
      <c r="I201" s="34"/>
      <c r="J201" s="30"/>
      <c r="K201" s="31">
        <f>G201</f>
        <v>-1.1779899999964982E-2</v>
      </c>
      <c r="L201" s="31"/>
      <c r="M201" s="31"/>
      <c r="N201" s="31"/>
      <c r="O201" s="31">
        <f t="shared" ca="1" si="25"/>
        <v>-6.1742918672536298E-2</v>
      </c>
      <c r="P201" s="31"/>
      <c r="Q201" s="32">
        <f t="shared" si="22"/>
        <v>36445.876700000001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x14ac:dyDescent="0.2">
      <c r="A202" s="29" t="s">
        <v>128</v>
      </c>
      <c r="B202" s="74"/>
      <c r="C202" s="36">
        <v>51467.348899999997</v>
      </c>
      <c r="D202" s="36">
        <v>1E-4</v>
      </c>
      <c r="E202" s="31">
        <f t="shared" si="20"/>
        <v>-981.00820107747904</v>
      </c>
      <c r="F202" s="31">
        <f t="shared" si="21"/>
        <v>-981</v>
      </c>
      <c r="G202" s="31">
        <f t="shared" si="24"/>
        <v>-1.2189300003228709E-2</v>
      </c>
      <c r="H202" s="35"/>
      <c r="I202" s="34"/>
      <c r="J202" s="30"/>
      <c r="K202" s="31">
        <f>G202</f>
        <v>-1.2189300003228709E-2</v>
      </c>
      <c r="L202" s="31"/>
      <c r="M202" s="31"/>
      <c r="N202" s="31"/>
      <c r="O202" s="31">
        <f t="shared" ca="1" si="25"/>
        <v>-6.1706312307808681E-2</v>
      </c>
      <c r="P202" s="31"/>
      <c r="Q202" s="32">
        <f t="shared" si="22"/>
        <v>36448.848899999997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x14ac:dyDescent="0.2">
      <c r="A203" s="36" t="s">
        <v>132</v>
      </c>
      <c r="B203" s="74"/>
      <c r="C203" s="36">
        <v>51770.5553</v>
      </c>
      <c r="D203" s="36">
        <v>1.5E-3</v>
      </c>
      <c r="E203" s="31">
        <f t="shared" si="20"/>
        <v>-777.00803879581315</v>
      </c>
      <c r="F203" s="31">
        <f t="shared" si="21"/>
        <v>-777</v>
      </c>
      <c r="G203" s="31">
        <f t="shared" si="24"/>
        <v>-1.1948100000154227E-2</v>
      </c>
      <c r="H203" s="31"/>
      <c r="I203" s="31"/>
      <c r="J203" s="31"/>
      <c r="K203" s="31">
        <f>G203</f>
        <v>-1.1948100000154227E-2</v>
      </c>
      <c r="L203" s="31"/>
      <c r="M203" s="31"/>
      <c r="N203" s="31"/>
      <c r="O203" s="31">
        <f t="shared" ca="1" si="25"/>
        <v>-5.7972463105591072E-2</v>
      </c>
      <c r="P203" s="31"/>
      <c r="Q203" s="32">
        <f t="shared" si="22"/>
        <v>36752.0553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x14ac:dyDescent="0.2">
      <c r="A204" s="36" t="s">
        <v>154</v>
      </c>
      <c r="B204" s="71" t="s">
        <v>126</v>
      </c>
      <c r="C204" s="36">
        <v>51901.353499999997</v>
      </c>
      <c r="D204" s="36" t="s">
        <v>155</v>
      </c>
      <c r="E204" s="31">
        <f t="shared" si="20"/>
        <v>-689.00576039354655</v>
      </c>
      <c r="F204" s="31">
        <f t="shared" si="21"/>
        <v>-689</v>
      </c>
      <c r="G204" s="31">
        <f t="shared" si="24"/>
        <v>-8.5617000004276633E-3</v>
      </c>
      <c r="H204" s="31"/>
      <c r="I204" s="31"/>
      <c r="J204" s="31"/>
      <c r="L204" s="31"/>
      <c r="M204" s="31"/>
      <c r="N204" s="29">
        <f>G204</f>
        <v>-8.5617000004276633E-3</v>
      </c>
      <c r="O204" s="31">
        <f t="shared" ca="1" si="25"/>
        <v>-5.6361783057575637E-2</v>
      </c>
      <c r="P204" s="31"/>
      <c r="Q204" s="32">
        <f t="shared" si="22"/>
        <v>36882.853499999997</v>
      </c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x14ac:dyDescent="0.2">
      <c r="A205" s="36" t="s">
        <v>154</v>
      </c>
      <c r="B205" s="71" t="s">
        <v>126</v>
      </c>
      <c r="C205" s="36">
        <v>51901.3577</v>
      </c>
      <c r="D205" s="36" t="s">
        <v>155</v>
      </c>
      <c r="E205" s="31">
        <f t="shared" si="20"/>
        <v>-689.00293459342424</v>
      </c>
      <c r="F205" s="31">
        <f t="shared" si="21"/>
        <v>-689</v>
      </c>
      <c r="G205" s="31">
        <f t="shared" si="24"/>
        <v>-4.3616999973892234E-3</v>
      </c>
      <c r="H205" s="31"/>
      <c r="I205" s="31"/>
      <c r="J205" s="31"/>
      <c r="L205" s="31"/>
      <c r="M205" s="31"/>
      <c r="N205" s="29">
        <f>G205</f>
        <v>-4.3616999973892234E-3</v>
      </c>
      <c r="O205" s="31">
        <f t="shared" ca="1" si="25"/>
        <v>-5.6361783057575637E-2</v>
      </c>
      <c r="P205" s="31"/>
      <c r="Q205" s="32">
        <f t="shared" si="22"/>
        <v>36882.8577</v>
      </c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x14ac:dyDescent="0.2">
      <c r="A206" s="36" t="s">
        <v>154</v>
      </c>
      <c r="B206" s="71" t="s">
        <v>126</v>
      </c>
      <c r="C206" s="36">
        <v>51901.370900000002</v>
      </c>
      <c r="D206" s="36" t="s">
        <v>155</v>
      </c>
      <c r="E206" s="31">
        <f t="shared" si="20"/>
        <v>-688.99405350733116</v>
      </c>
      <c r="F206" s="31">
        <f t="shared" si="21"/>
        <v>-689</v>
      </c>
      <c r="G206" s="31">
        <f t="shared" si="24"/>
        <v>8.838300003844779E-3</v>
      </c>
      <c r="H206" s="31"/>
      <c r="I206" s="31"/>
      <c r="J206" s="31"/>
      <c r="L206" s="31"/>
      <c r="M206" s="31"/>
      <c r="N206" s="29">
        <f>G206</f>
        <v>8.838300003844779E-3</v>
      </c>
      <c r="O206" s="31">
        <f t="shared" ca="1" si="25"/>
        <v>-5.6361783057575637E-2</v>
      </c>
      <c r="P206" s="31"/>
      <c r="Q206" s="32">
        <f t="shared" si="22"/>
        <v>36882.870900000002</v>
      </c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x14ac:dyDescent="0.2">
      <c r="A207" s="37" t="s">
        <v>134</v>
      </c>
      <c r="B207" s="72" t="s">
        <v>126</v>
      </c>
      <c r="C207" s="73">
        <v>52549.382599999997</v>
      </c>
      <c r="D207" s="73">
        <v>1E-4</v>
      </c>
      <c r="E207" s="31">
        <f t="shared" si="20"/>
        <v>-253.00559165291094</v>
      </c>
      <c r="F207" s="31">
        <f t="shared" si="21"/>
        <v>-253</v>
      </c>
      <c r="G207" s="31">
        <f t="shared" ref="G207:G223" si="27">+C207-(C$7+F207*C$8)</f>
        <v>-8.3109000042895786E-3</v>
      </c>
      <c r="H207" s="31"/>
      <c r="I207" s="31"/>
      <c r="J207" s="31"/>
      <c r="K207" s="31">
        <f t="shared" ref="K207:K212" si="28">G207</f>
        <v>-8.3109000042895786E-3</v>
      </c>
      <c r="L207" s="31"/>
      <c r="M207" s="31"/>
      <c r="N207" s="31"/>
      <c r="O207" s="31">
        <f t="shared" ca="1" si="25"/>
        <v>-4.8381595546953704E-2</v>
      </c>
      <c r="P207" s="31"/>
      <c r="Q207" s="32">
        <f t="shared" si="22"/>
        <v>37530.882599999997</v>
      </c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x14ac:dyDescent="0.2">
      <c r="A208" s="29" t="s">
        <v>136</v>
      </c>
      <c r="B208" s="71" t="s">
        <v>126</v>
      </c>
      <c r="C208" s="36">
        <v>52555.341999999997</v>
      </c>
      <c r="D208" s="36"/>
      <c r="E208" s="31">
        <f t="shared" si="20"/>
        <v>-248.99605040608603</v>
      </c>
      <c r="F208" s="31">
        <f t="shared" si="21"/>
        <v>-249</v>
      </c>
      <c r="G208" s="31">
        <f t="shared" si="27"/>
        <v>5.8702999958768487E-3</v>
      </c>
      <c r="H208" s="31"/>
      <c r="I208" s="31"/>
      <c r="J208" s="31"/>
      <c r="K208" s="31">
        <f t="shared" si="28"/>
        <v>5.8702999958768487E-3</v>
      </c>
      <c r="L208" s="31"/>
      <c r="M208" s="31"/>
      <c r="O208" s="31">
        <f t="shared" ca="1" si="25"/>
        <v>-4.8308382817498455E-2</v>
      </c>
      <c r="P208" s="31"/>
      <c r="Q208" s="32">
        <f t="shared" si="22"/>
        <v>37536.841999999997</v>
      </c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x14ac:dyDescent="0.2">
      <c r="A209" s="38" t="s">
        <v>131</v>
      </c>
      <c r="B209" s="71" t="s">
        <v>126</v>
      </c>
      <c r="C209" s="36">
        <v>52855.571000000004</v>
      </c>
      <c r="D209" s="36">
        <v>3.0000000000000001E-3</v>
      </c>
      <c r="E209" s="31">
        <f t="shared" si="20"/>
        <v>-46.999111285859435</v>
      </c>
      <c r="F209" s="31">
        <f t="shared" si="21"/>
        <v>-47</v>
      </c>
      <c r="G209" s="31">
        <f t="shared" si="27"/>
        <v>1.3209000026108697E-3</v>
      </c>
      <c r="H209" s="31"/>
      <c r="I209" s="31"/>
      <c r="J209" s="31"/>
      <c r="K209" s="31">
        <f t="shared" si="28"/>
        <v>1.3209000026108697E-3</v>
      </c>
      <c r="L209" s="31"/>
      <c r="M209" s="31"/>
      <c r="N209" s="31"/>
      <c r="O209" s="31">
        <f t="shared" ca="1" si="25"/>
        <v>-4.4611139980008478E-2</v>
      </c>
      <c r="P209" s="31"/>
      <c r="Q209" s="32">
        <f t="shared" si="22"/>
        <v>37837.071000000004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x14ac:dyDescent="0.2">
      <c r="A210" s="37" t="s">
        <v>135</v>
      </c>
      <c r="B210" s="71"/>
      <c r="C210" s="36">
        <v>52925.425300000003</v>
      </c>
      <c r="D210" s="36">
        <v>1E-4</v>
      </c>
      <c r="E210" s="31">
        <f t="shared" si="20"/>
        <v>-4.7096668460271156E-4</v>
      </c>
      <c r="F210" s="31">
        <f t="shared" si="21"/>
        <v>0</v>
      </c>
      <c r="G210" s="31">
        <f t="shared" si="27"/>
        <v>-6.9999999686842784E-4</v>
      </c>
      <c r="H210" s="31"/>
      <c r="I210" s="31"/>
      <c r="J210" s="31"/>
      <c r="K210" s="31">
        <f t="shared" si="28"/>
        <v>-6.9999999686842784E-4</v>
      </c>
      <c r="L210" s="31"/>
      <c r="M210" s="31"/>
      <c r="N210" s="31"/>
      <c r="O210" s="31">
        <f t="shared" ca="1" si="25"/>
        <v>-4.3750890408909324E-2</v>
      </c>
      <c r="P210" s="31"/>
      <c r="Q210" s="32">
        <f t="shared" si="22"/>
        <v>37906.925300000003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x14ac:dyDescent="0.2">
      <c r="A211" s="33" t="s">
        <v>144</v>
      </c>
      <c r="B211" s="74" t="s">
        <v>126</v>
      </c>
      <c r="C211" s="75">
        <v>52925.42553</v>
      </c>
      <c r="D211" s="75">
        <v>6.9999999999999994E-5</v>
      </c>
      <c r="E211" s="31">
        <f t="shared" si="20"/>
        <v>-3.1622048900251592E-4</v>
      </c>
      <c r="F211" s="31">
        <f t="shared" si="21"/>
        <v>0</v>
      </c>
      <c r="G211" s="31">
        <f t="shared" si="27"/>
        <v>-4.6999999904073775E-4</v>
      </c>
      <c r="H211" s="31"/>
      <c r="I211" s="31"/>
      <c r="J211" s="31"/>
      <c r="K211" s="31">
        <f t="shared" si="28"/>
        <v>-4.6999999904073775E-4</v>
      </c>
      <c r="L211" s="31"/>
      <c r="M211" s="31"/>
      <c r="N211" s="31"/>
      <c r="O211" s="31">
        <f t="shared" ca="1" si="25"/>
        <v>-4.3750890408909324E-2</v>
      </c>
      <c r="P211" s="31"/>
      <c r="Q211" s="32">
        <f t="shared" si="22"/>
        <v>37906.92553</v>
      </c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x14ac:dyDescent="0.2">
      <c r="A212" s="79" t="s">
        <v>245</v>
      </c>
      <c r="B212" s="74" t="s">
        <v>126</v>
      </c>
      <c r="C212" s="36">
        <v>53252.416899999997</v>
      </c>
      <c r="D212" s="75">
        <v>1E-4</v>
      </c>
      <c r="E212" s="29">
        <f t="shared" si="20"/>
        <v>220.00260108172776</v>
      </c>
      <c r="F212" s="31">
        <f t="shared" si="21"/>
        <v>220</v>
      </c>
      <c r="G212" s="31">
        <f t="shared" si="27"/>
        <v>3.8659999991068617E-3</v>
      </c>
      <c r="H212" s="31"/>
      <c r="I212" s="31"/>
      <c r="J212" s="31"/>
      <c r="K212" s="31">
        <f t="shared" si="28"/>
        <v>3.8659999991068617E-3</v>
      </c>
      <c r="L212" s="31"/>
      <c r="M212" s="31"/>
      <c r="N212" s="31"/>
      <c r="O212" s="31">
        <f t="shared" ca="1" si="25"/>
        <v>-3.9724190288870732E-2</v>
      </c>
      <c r="P212" s="31"/>
      <c r="Q212" s="32">
        <f t="shared" si="22"/>
        <v>38233.916899999997</v>
      </c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x14ac:dyDescent="0.2">
      <c r="A213" s="37" t="s">
        <v>234</v>
      </c>
      <c r="B213" s="76" t="s">
        <v>126</v>
      </c>
      <c r="C213" s="37">
        <v>53255.377999999997</v>
      </c>
      <c r="D213" s="37">
        <v>7.0000000000000001E-3</v>
      </c>
      <c r="E213" s="31">
        <f t="shared" ref="E213:E262" si="29">+(C213-C$7)/C$8</f>
        <v>221.99485744746517</v>
      </c>
      <c r="F213" s="31">
        <f t="shared" ref="F213:F262" si="30">ROUND(2*E213,0)/2</f>
        <v>222</v>
      </c>
      <c r="G213" s="31">
        <f t="shared" si="27"/>
        <v>-7.6434000002336688E-3</v>
      </c>
      <c r="H213" s="31"/>
      <c r="I213" s="31"/>
      <c r="J213" s="31"/>
      <c r="L213" s="31"/>
      <c r="M213" s="31"/>
      <c r="N213" s="29">
        <f>G213</f>
        <v>-7.6434000002336688E-3</v>
      </c>
      <c r="O213" s="31">
        <f t="shared" ca="1" si="25"/>
        <v>-3.9687583924143108E-2</v>
      </c>
      <c r="P213" s="31"/>
      <c r="Q213" s="32">
        <f t="shared" ref="Q213:Q262" si="31">+C213-15018.5</f>
        <v>38236.877999999997</v>
      </c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x14ac:dyDescent="0.2">
      <c r="A214" s="33" t="s">
        <v>143</v>
      </c>
      <c r="B214" s="74" t="s">
        <v>126</v>
      </c>
      <c r="C214" s="75">
        <v>53390.6446</v>
      </c>
      <c r="D214" s="75">
        <v>1E-4</v>
      </c>
      <c r="E214" s="29">
        <f t="shared" si="29"/>
        <v>313.00351805386885</v>
      </c>
      <c r="F214" s="31">
        <f t="shared" si="30"/>
        <v>313</v>
      </c>
      <c r="G214" s="31">
        <f t="shared" si="27"/>
        <v>5.2289000013843179E-3</v>
      </c>
      <c r="H214" s="31"/>
      <c r="I214" s="31"/>
      <c r="J214" s="31"/>
      <c r="K214" s="31">
        <f>G214</f>
        <v>5.2289000013843179E-3</v>
      </c>
      <c r="L214" s="31"/>
      <c r="M214" s="31"/>
      <c r="N214" s="31"/>
      <c r="O214" s="31">
        <f t="shared" ca="1" si="25"/>
        <v>-3.8021994329036239E-2</v>
      </c>
      <c r="P214" s="31"/>
      <c r="Q214" s="32">
        <f t="shared" si="31"/>
        <v>38372.1446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x14ac:dyDescent="0.2">
      <c r="A215" s="38" t="s">
        <v>232</v>
      </c>
      <c r="B215" s="77" t="s">
        <v>126</v>
      </c>
      <c r="C215" s="78">
        <v>54389.46</v>
      </c>
      <c r="D215" s="78">
        <v>0.05</v>
      </c>
      <c r="E215" s="29">
        <f t="shared" si="29"/>
        <v>985.01606030042137</v>
      </c>
      <c r="F215" s="31">
        <f t="shared" si="30"/>
        <v>985</v>
      </c>
      <c r="G215" s="31">
        <f t="shared" si="27"/>
        <v>2.387050000106683E-2</v>
      </c>
      <c r="H215" s="31"/>
      <c r="I215" s="31"/>
      <c r="J215" s="31"/>
      <c r="L215" s="31"/>
      <c r="M215" s="31"/>
      <c r="N215" s="29">
        <f>G215</f>
        <v>2.387050000106683E-2</v>
      </c>
      <c r="O215" s="31">
        <f t="shared" ca="1" si="25"/>
        <v>-2.5722255780554724E-2</v>
      </c>
      <c r="P215" s="31"/>
      <c r="Q215" s="32">
        <f t="shared" si="31"/>
        <v>39370.959999999999</v>
      </c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x14ac:dyDescent="0.2">
      <c r="A216" s="38" t="s">
        <v>240</v>
      </c>
      <c r="B216" s="71" t="s">
        <v>126</v>
      </c>
      <c r="C216" s="36">
        <v>54399.863599999997</v>
      </c>
      <c r="D216" s="36">
        <v>2.9999999999999997E-4</v>
      </c>
      <c r="E216" s="29">
        <f t="shared" si="29"/>
        <v>992.01570176020937</v>
      </c>
      <c r="F216" s="31">
        <f t="shared" si="30"/>
        <v>992</v>
      </c>
      <c r="G216" s="31">
        <f t="shared" si="27"/>
        <v>2.3337599996011704E-2</v>
      </c>
      <c r="H216" s="31"/>
      <c r="I216" s="31"/>
      <c r="J216" s="31"/>
      <c r="L216" s="31"/>
      <c r="M216" s="29">
        <f t="shared" ref="M216:M221" si="32">G216</f>
        <v>2.3337599996011704E-2</v>
      </c>
      <c r="O216" s="31">
        <f t="shared" ca="1" si="25"/>
        <v>-2.5594133504008042E-2</v>
      </c>
      <c r="P216" s="31"/>
      <c r="Q216" s="32">
        <f t="shared" si="31"/>
        <v>39381.363599999997</v>
      </c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x14ac:dyDescent="0.2">
      <c r="A217" s="38" t="s">
        <v>239</v>
      </c>
      <c r="B217" s="71" t="s">
        <v>126</v>
      </c>
      <c r="C217" s="36">
        <v>54750.6325</v>
      </c>
      <c r="D217" s="36">
        <v>4.0000000000000002E-4</v>
      </c>
      <c r="E217" s="29">
        <f t="shared" si="29"/>
        <v>1228.0163683799158</v>
      </c>
      <c r="F217" s="31">
        <f t="shared" si="30"/>
        <v>1228</v>
      </c>
      <c r="G217" s="31">
        <f t="shared" si="27"/>
        <v>2.4328400002559647E-2</v>
      </c>
      <c r="H217" s="31"/>
      <c r="I217" s="31"/>
      <c r="J217" s="31"/>
      <c r="L217" s="31"/>
      <c r="M217" s="29">
        <f t="shared" si="32"/>
        <v>2.4328400002559647E-2</v>
      </c>
      <c r="O217" s="31">
        <f t="shared" ca="1" si="25"/>
        <v>-2.1274582466148464E-2</v>
      </c>
      <c r="P217" s="31"/>
      <c r="Q217" s="32">
        <f t="shared" si="31"/>
        <v>39732.1325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x14ac:dyDescent="0.2">
      <c r="A218" s="38" t="s">
        <v>239</v>
      </c>
      <c r="B218" s="71" t="s">
        <v>126</v>
      </c>
      <c r="C218" s="36">
        <v>54814.545400000003</v>
      </c>
      <c r="D218" s="36">
        <v>2.0000000000000001E-4</v>
      </c>
      <c r="E218" s="29">
        <f t="shared" si="29"/>
        <v>1271.0175780242121</v>
      </c>
      <c r="F218" s="31">
        <f t="shared" si="30"/>
        <v>1271</v>
      </c>
      <c r="G218" s="31">
        <f t="shared" si="27"/>
        <v>2.6126300006581005E-2</v>
      </c>
      <c r="H218" s="31"/>
      <c r="I218" s="31"/>
      <c r="J218" s="31"/>
      <c r="L218" s="31"/>
      <c r="M218" s="29">
        <f t="shared" si="32"/>
        <v>2.6126300006581005E-2</v>
      </c>
      <c r="O218" s="31">
        <f t="shared" ca="1" si="25"/>
        <v>-2.0487545624504555E-2</v>
      </c>
      <c r="P218" s="31"/>
      <c r="Q218" s="32">
        <f t="shared" si="31"/>
        <v>39796.045400000003</v>
      </c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x14ac:dyDescent="0.2">
      <c r="A219" s="38" t="s">
        <v>238</v>
      </c>
      <c r="B219" s="71" t="s">
        <v>126</v>
      </c>
      <c r="C219" s="36">
        <v>55056.8102</v>
      </c>
      <c r="D219" s="36">
        <v>1E-4</v>
      </c>
      <c r="E219" s="29">
        <f t="shared" si="29"/>
        <v>1434.0156496847519</v>
      </c>
      <c r="F219" s="31">
        <f t="shared" si="30"/>
        <v>1434</v>
      </c>
      <c r="G219" s="31">
        <f t="shared" si="27"/>
        <v>2.3260200003278442E-2</v>
      </c>
      <c r="H219" s="31"/>
      <c r="I219" s="31"/>
      <c r="J219" s="31"/>
      <c r="L219" s="31"/>
      <c r="M219" s="29">
        <f t="shared" si="32"/>
        <v>2.3260200003278442E-2</v>
      </c>
      <c r="O219" s="31">
        <f t="shared" ca="1" si="25"/>
        <v>-1.7504126899203238E-2</v>
      </c>
      <c r="P219" s="31"/>
      <c r="Q219" s="32">
        <f t="shared" si="31"/>
        <v>40038.3102</v>
      </c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x14ac:dyDescent="0.2">
      <c r="A220" s="38" t="s">
        <v>237</v>
      </c>
      <c r="B220" s="71" t="s">
        <v>126</v>
      </c>
      <c r="C220" s="36">
        <v>55380.820899999999</v>
      </c>
      <c r="D220" s="36">
        <v>2.0000000000000001E-4</v>
      </c>
      <c r="E220" s="29">
        <f t="shared" si="29"/>
        <v>1652.0131437382922</v>
      </c>
      <c r="F220" s="31">
        <f t="shared" si="30"/>
        <v>1652</v>
      </c>
      <c r="G220" s="31">
        <f t="shared" si="27"/>
        <v>1.9535599996743258E-2</v>
      </c>
      <c r="H220" s="31"/>
      <c r="I220" s="31"/>
      <c r="J220" s="31"/>
      <c r="L220" s="31"/>
      <c r="M220" s="29">
        <f t="shared" si="32"/>
        <v>1.9535599996743258E-2</v>
      </c>
      <c r="O220" s="31">
        <f t="shared" ca="1" si="25"/>
        <v>-1.3514033143892271E-2</v>
      </c>
      <c r="P220" s="31"/>
      <c r="Q220" s="32">
        <f t="shared" si="31"/>
        <v>40362.320899999999</v>
      </c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x14ac:dyDescent="0.2">
      <c r="A221" s="38" t="s">
        <v>237</v>
      </c>
      <c r="B221" s="71" t="s">
        <v>126</v>
      </c>
      <c r="C221" s="36">
        <v>55435.813699999999</v>
      </c>
      <c r="D221" s="36">
        <v>1E-4</v>
      </c>
      <c r="E221" s="29">
        <f t="shared" si="29"/>
        <v>1689.0128248938454</v>
      </c>
      <c r="F221" s="31">
        <f t="shared" si="30"/>
        <v>1689</v>
      </c>
      <c r="G221" s="31">
        <f t="shared" si="27"/>
        <v>1.9061699997109827E-2</v>
      </c>
      <c r="H221" s="31"/>
      <c r="I221" s="31"/>
      <c r="J221" s="31"/>
      <c r="L221" s="31"/>
      <c r="M221" s="29">
        <f t="shared" si="32"/>
        <v>1.9061699997109827E-2</v>
      </c>
      <c r="O221" s="31">
        <f t="shared" ca="1" si="25"/>
        <v>-1.2836815396431233E-2</v>
      </c>
      <c r="P221" s="31"/>
      <c r="Q221" s="32">
        <f t="shared" si="31"/>
        <v>40417.313699999999</v>
      </c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x14ac:dyDescent="0.2">
      <c r="A222" s="37" t="s">
        <v>233</v>
      </c>
      <c r="B222" s="76" t="s">
        <v>126</v>
      </c>
      <c r="C222" s="37">
        <v>55456.621890000002</v>
      </c>
      <c r="D222" s="37">
        <v>3.0000000000000001E-5</v>
      </c>
      <c r="E222" s="29">
        <f t="shared" si="29"/>
        <v>1703.0127738948836</v>
      </c>
      <c r="F222" s="31">
        <f t="shared" si="30"/>
        <v>1703</v>
      </c>
      <c r="G222" s="31">
        <f t="shared" si="27"/>
        <v>1.8985900002007838E-2</v>
      </c>
      <c r="H222" s="31"/>
      <c r="I222" s="31"/>
      <c r="J222" s="31"/>
      <c r="K222" s="29">
        <f>G222</f>
        <v>1.8985900002007838E-2</v>
      </c>
      <c r="L222" s="31"/>
      <c r="M222" s="31"/>
      <c r="O222" s="31">
        <f t="shared" ca="1" si="25"/>
        <v>-1.2580570843337868E-2</v>
      </c>
      <c r="P222" s="31"/>
      <c r="Q222" s="32">
        <f t="shared" si="31"/>
        <v>40438.121890000002</v>
      </c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x14ac:dyDescent="0.2">
      <c r="A223" s="38" t="s">
        <v>243</v>
      </c>
      <c r="B223" s="71" t="s">
        <v>126</v>
      </c>
      <c r="C223" s="36">
        <v>55789.549830000004</v>
      </c>
      <c r="D223" s="36">
        <v>1E-4</v>
      </c>
      <c r="E223" s="29">
        <f t="shared" si="29"/>
        <v>1927.0098722018467</v>
      </c>
      <c r="F223" s="31">
        <f t="shared" si="30"/>
        <v>1927</v>
      </c>
      <c r="G223" s="31">
        <f t="shared" si="27"/>
        <v>1.4673100005893502E-2</v>
      </c>
      <c r="H223" s="31"/>
      <c r="I223" s="31"/>
      <c r="J223" s="31"/>
      <c r="L223" s="31"/>
      <c r="N223" s="29">
        <f>G223</f>
        <v>1.4673100005893502E-2</v>
      </c>
      <c r="O223" s="31">
        <f t="shared" ca="1" si="25"/>
        <v>-8.4806579938440305E-3</v>
      </c>
      <c r="P223" s="31"/>
      <c r="Q223" s="32">
        <f t="shared" si="31"/>
        <v>40771.049830000004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s="11" customFormat="1" x14ac:dyDescent="0.2">
      <c r="A224" s="87" t="s">
        <v>247</v>
      </c>
      <c r="B224" s="87"/>
      <c r="C224" s="88">
        <v>55850.418100000003</v>
      </c>
      <c r="D224" s="114" t="s">
        <v>246</v>
      </c>
      <c r="E224" s="11">
        <f t="shared" si="29"/>
        <v>1967.9626256984877</v>
      </c>
      <c r="F224" s="11">
        <f t="shared" si="30"/>
        <v>1968</v>
      </c>
      <c r="O224" s="11">
        <f t="shared" ca="1" si="25"/>
        <v>-7.7302275169277498E-3</v>
      </c>
      <c r="Q224" s="89">
        <f t="shared" si="31"/>
        <v>40831.918100000003</v>
      </c>
      <c r="U224" s="11">
        <f>+C224-(C$7+F224*C$8)</f>
        <v>-5.5549599994265009E-2</v>
      </c>
    </row>
    <row r="225" spans="1:34" s="11" customFormat="1" x14ac:dyDescent="0.2">
      <c r="A225" s="90" t="s">
        <v>245</v>
      </c>
      <c r="B225" s="91" t="s">
        <v>126</v>
      </c>
      <c r="C225" s="88">
        <v>55850.487099999998</v>
      </c>
      <c r="D225" s="92">
        <v>1E-4</v>
      </c>
      <c r="E225" s="11">
        <f t="shared" si="29"/>
        <v>1968.0090495576035</v>
      </c>
      <c r="F225" s="11">
        <f t="shared" si="30"/>
        <v>1968</v>
      </c>
      <c r="G225" s="11">
        <f t="shared" ref="G225:G262" si="33">+C225-(C$7+F225*C$8)</f>
        <v>1.3450400001602247E-2</v>
      </c>
      <c r="K225" s="11">
        <f>G225</f>
        <v>1.3450400001602247E-2</v>
      </c>
      <c r="O225" s="11">
        <f t="shared" ca="1" si="25"/>
        <v>-7.7302275169277498E-3</v>
      </c>
      <c r="Q225" s="89">
        <f t="shared" si="31"/>
        <v>40831.987099999998</v>
      </c>
    </row>
    <row r="226" spans="1:34" s="11" customFormat="1" x14ac:dyDescent="0.2">
      <c r="A226" s="87" t="s">
        <v>242</v>
      </c>
      <c r="B226" s="93" t="s">
        <v>126</v>
      </c>
      <c r="C226" s="88">
        <v>56193.818299999999</v>
      </c>
      <c r="D226" s="88">
        <v>1E-4</v>
      </c>
      <c r="E226" s="11">
        <f t="shared" si="29"/>
        <v>2199.0055605691077</v>
      </c>
      <c r="F226" s="11">
        <f t="shared" si="30"/>
        <v>2199</v>
      </c>
      <c r="G226" s="11">
        <f t="shared" si="33"/>
        <v>8.2647000017459504E-3</v>
      </c>
      <c r="M226" s="11">
        <f>G226</f>
        <v>8.2647000017459504E-3</v>
      </c>
      <c r="O226" s="11">
        <f t="shared" ca="1" si="25"/>
        <v>-3.5021923908872266E-3</v>
      </c>
      <c r="Q226" s="89">
        <f t="shared" si="31"/>
        <v>41175.318299999999</v>
      </c>
    </row>
    <row r="227" spans="1:34" s="11" customFormat="1" x14ac:dyDescent="0.2">
      <c r="A227" s="87" t="s">
        <v>241</v>
      </c>
      <c r="B227" s="93" t="s">
        <v>126</v>
      </c>
      <c r="C227" s="88">
        <v>56511.8822</v>
      </c>
      <c r="D227" s="88">
        <v>5.0000000000000001E-4</v>
      </c>
      <c r="E227" s="11">
        <f t="shared" si="29"/>
        <v>2413.0019907761848</v>
      </c>
      <c r="F227" s="11">
        <f t="shared" si="30"/>
        <v>2413</v>
      </c>
      <c r="G227" s="11">
        <f t="shared" si="33"/>
        <v>2.9588999968837015E-3</v>
      </c>
      <c r="M227" s="11">
        <f>G227</f>
        <v>2.9588999968837015E-3</v>
      </c>
      <c r="O227" s="11">
        <f t="shared" ca="1" si="25"/>
        <v>4.1468863496849084E-4</v>
      </c>
      <c r="Q227" s="89">
        <f t="shared" si="31"/>
        <v>41493.3822</v>
      </c>
    </row>
    <row r="228" spans="1:34" s="11" customFormat="1" x14ac:dyDescent="0.2">
      <c r="A228" s="90" t="s">
        <v>245</v>
      </c>
      <c r="B228" s="91" t="s">
        <v>126</v>
      </c>
      <c r="C228" s="88">
        <v>56568.361599999997</v>
      </c>
      <c r="D228" s="92">
        <v>1E-4</v>
      </c>
      <c r="E228" s="11">
        <f t="shared" si="29"/>
        <v>2451.0018706123965</v>
      </c>
      <c r="F228" s="11">
        <f t="shared" si="30"/>
        <v>2451</v>
      </c>
      <c r="G228" s="11">
        <f t="shared" si="33"/>
        <v>2.7802999975392595E-3</v>
      </c>
      <c r="K228" s="11">
        <f>G228</f>
        <v>2.7802999975392595E-3</v>
      </c>
      <c r="O228" s="11">
        <f t="shared" ca="1" si="25"/>
        <v>1.110209564793338E-3</v>
      </c>
      <c r="Q228" s="89">
        <f t="shared" si="31"/>
        <v>41549.861599999997</v>
      </c>
    </row>
    <row r="229" spans="1:34" s="11" customFormat="1" x14ac:dyDescent="0.2">
      <c r="A229" s="87" t="s">
        <v>244</v>
      </c>
      <c r="B229" s="93" t="s">
        <v>126</v>
      </c>
      <c r="C229" s="88">
        <v>56584.7111</v>
      </c>
      <c r="D229" s="88">
        <v>2.9999999999999997E-4</v>
      </c>
      <c r="E229" s="11">
        <f t="shared" si="29"/>
        <v>2462.0019703900557</v>
      </c>
      <c r="F229" s="11">
        <f t="shared" si="30"/>
        <v>2462</v>
      </c>
      <c r="G229" s="11">
        <f t="shared" si="33"/>
        <v>2.9285999989951961E-3</v>
      </c>
      <c r="M229" s="11">
        <f>G229</f>
        <v>2.9285999989951961E-3</v>
      </c>
      <c r="O229" s="11">
        <f t="shared" ca="1" si="25"/>
        <v>1.31154457079527E-3</v>
      </c>
      <c r="Q229" s="89">
        <f t="shared" si="31"/>
        <v>41566.2111</v>
      </c>
    </row>
    <row r="230" spans="1:34" s="11" customFormat="1" x14ac:dyDescent="0.2">
      <c r="A230" s="90" t="s">
        <v>245</v>
      </c>
      <c r="B230" s="91" t="s">
        <v>126</v>
      </c>
      <c r="C230" s="88">
        <v>56596.6008</v>
      </c>
      <c r="D230" s="92">
        <v>1.6000000000000001E-3</v>
      </c>
      <c r="E230" s="11">
        <f t="shared" si="29"/>
        <v>2470.0014741257296</v>
      </c>
      <c r="F230" s="11">
        <f t="shared" si="30"/>
        <v>2470</v>
      </c>
      <c r="G230" s="11">
        <f t="shared" si="33"/>
        <v>2.1909999995841645E-3</v>
      </c>
      <c r="K230" s="11">
        <f t="shared" ref="K230:K262" si="34">G230</f>
        <v>2.1909999995841645E-3</v>
      </c>
      <c r="O230" s="11">
        <f t="shared" ca="1" si="25"/>
        <v>1.4579700297057616E-3</v>
      </c>
      <c r="Q230" s="89">
        <f t="shared" si="31"/>
        <v>41578.1008</v>
      </c>
    </row>
    <row r="231" spans="1:34" s="11" customFormat="1" x14ac:dyDescent="0.2">
      <c r="A231" s="97" t="s">
        <v>1</v>
      </c>
      <c r="B231" s="98" t="s">
        <v>126</v>
      </c>
      <c r="C231" s="99">
        <v>57223.828099999999</v>
      </c>
      <c r="D231" s="99">
        <v>2.0000000000000001E-4</v>
      </c>
      <c r="E231" s="11">
        <f t="shared" si="29"/>
        <v>2892.0059931183687</v>
      </c>
      <c r="F231" s="11">
        <f t="shared" si="30"/>
        <v>2892</v>
      </c>
      <c r="G231" s="11">
        <f t="shared" si="33"/>
        <v>8.9076000003842637E-3</v>
      </c>
      <c r="K231" s="11">
        <f t="shared" si="34"/>
        <v>8.9076000003842637E-3</v>
      </c>
      <c r="O231" s="11">
        <f t="shared" ca="1" si="25"/>
        <v>9.1819129872343294E-3</v>
      </c>
      <c r="Q231" s="89">
        <f t="shared" si="31"/>
        <v>42205.328099999999</v>
      </c>
      <c r="R231"/>
      <c r="S231" s="31"/>
      <c r="T231" s="31"/>
      <c r="U231" s="31"/>
    </row>
    <row r="232" spans="1:34" s="11" customFormat="1" x14ac:dyDescent="0.2">
      <c r="A232" s="88" t="s">
        <v>248</v>
      </c>
      <c r="B232" s="93" t="s">
        <v>126</v>
      </c>
      <c r="C232" s="88">
        <v>57259.500500000002</v>
      </c>
      <c r="D232" s="88">
        <v>5.0000000000000001E-4</v>
      </c>
      <c r="E232" s="11">
        <f t="shared" si="29"/>
        <v>2916.0067245969162</v>
      </c>
      <c r="F232" s="11">
        <f t="shared" si="30"/>
        <v>2916</v>
      </c>
      <c r="G232" s="11">
        <f t="shared" si="33"/>
        <v>9.9948000060976483E-3</v>
      </c>
      <c r="K232" s="11">
        <f t="shared" si="34"/>
        <v>9.9948000060976483E-3</v>
      </c>
      <c r="O232" s="11">
        <f t="shared" ca="1" si="25"/>
        <v>9.621189363965818E-3</v>
      </c>
      <c r="Q232" s="89">
        <f t="shared" si="31"/>
        <v>42241.000500000002</v>
      </c>
    </row>
    <row r="233" spans="1:34" s="11" customFormat="1" x14ac:dyDescent="0.2">
      <c r="A233" s="88" t="s">
        <v>248</v>
      </c>
      <c r="B233" s="93" t="s">
        <v>126</v>
      </c>
      <c r="C233" s="88">
        <v>57262.472300000001</v>
      </c>
      <c r="D233" s="88">
        <v>1E-4</v>
      </c>
      <c r="E233" s="11">
        <f t="shared" si="29"/>
        <v>2918.0061800248641</v>
      </c>
      <c r="F233" s="11">
        <f t="shared" si="30"/>
        <v>2918</v>
      </c>
      <c r="G233" s="11">
        <f t="shared" si="33"/>
        <v>9.1853999983868562E-3</v>
      </c>
      <c r="K233" s="11">
        <f t="shared" si="34"/>
        <v>9.1853999983868562E-3</v>
      </c>
      <c r="O233" s="11">
        <f t="shared" ca="1" si="25"/>
        <v>9.6577957286934357E-3</v>
      </c>
      <c r="Q233" s="89">
        <f t="shared" si="31"/>
        <v>42243.972300000001</v>
      </c>
    </row>
    <row r="234" spans="1:34" s="11" customFormat="1" x14ac:dyDescent="0.2">
      <c r="A234" s="97" t="s">
        <v>1</v>
      </c>
      <c r="B234" s="98" t="s">
        <v>126</v>
      </c>
      <c r="C234" s="99">
        <v>57278.821900000003</v>
      </c>
      <c r="D234" s="99">
        <v>2.0000000000000001E-4</v>
      </c>
      <c r="E234" s="11">
        <f t="shared" si="29"/>
        <v>2929.0063470834771</v>
      </c>
      <c r="F234" s="11">
        <f t="shared" si="30"/>
        <v>2929</v>
      </c>
      <c r="G234" s="11">
        <f t="shared" si="33"/>
        <v>9.4337000045925379E-3</v>
      </c>
      <c r="K234" s="11">
        <f t="shared" si="34"/>
        <v>9.4337000045925379E-3</v>
      </c>
      <c r="O234" s="11">
        <f t="shared" ca="1" si="25"/>
        <v>9.8591307346953677E-3</v>
      </c>
      <c r="Q234" s="89">
        <f t="shared" si="31"/>
        <v>42260.321900000003</v>
      </c>
      <c r="R234"/>
      <c r="S234" s="31"/>
      <c r="T234" s="31"/>
      <c r="U234" s="31"/>
    </row>
    <row r="235" spans="1:34" s="11" customFormat="1" x14ac:dyDescent="0.2">
      <c r="A235" s="94" t="s">
        <v>5</v>
      </c>
      <c r="B235" s="95" t="s">
        <v>126</v>
      </c>
      <c r="C235" s="96">
        <v>57305.574500000002</v>
      </c>
      <c r="D235" s="96" t="s">
        <v>10</v>
      </c>
      <c r="E235" s="11">
        <f t="shared" si="29"/>
        <v>2947.0057519161469</v>
      </c>
      <c r="F235" s="11">
        <f t="shared" si="30"/>
        <v>2947</v>
      </c>
      <c r="G235" s="11">
        <f t="shared" si="33"/>
        <v>8.5491000063484535E-3</v>
      </c>
      <c r="K235" s="11">
        <f t="shared" si="34"/>
        <v>8.5491000063484535E-3</v>
      </c>
      <c r="O235" s="11">
        <f t="shared" ca="1" si="25"/>
        <v>1.0188588017243982E-2</v>
      </c>
      <c r="Q235" s="89">
        <f t="shared" si="31"/>
        <v>42287.074500000002</v>
      </c>
    </row>
    <row r="236" spans="1:34" s="11" customFormat="1" x14ac:dyDescent="0.2">
      <c r="A236" s="88" t="s">
        <v>248</v>
      </c>
      <c r="B236" s="93" t="s">
        <v>126</v>
      </c>
      <c r="C236" s="88">
        <v>57326.384599999998</v>
      </c>
      <c r="D236" s="88">
        <v>2.0000000000000001E-4</v>
      </c>
      <c r="E236" s="11">
        <f t="shared" si="29"/>
        <v>2961.0069859834243</v>
      </c>
      <c r="F236" s="11">
        <f t="shared" si="30"/>
        <v>2961</v>
      </c>
      <c r="G236" s="11">
        <f t="shared" si="33"/>
        <v>1.0383299995737616E-2</v>
      </c>
      <c r="K236" s="11">
        <f t="shared" si="34"/>
        <v>1.0383299995737616E-2</v>
      </c>
      <c r="O236" s="11">
        <f t="shared" ca="1" si="25"/>
        <v>1.0444832570337348E-2</v>
      </c>
      <c r="Q236" s="89">
        <f t="shared" si="31"/>
        <v>42307.884599999998</v>
      </c>
    </row>
    <row r="237" spans="1:34" x14ac:dyDescent="0.2">
      <c r="A237" s="88" t="s">
        <v>248</v>
      </c>
      <c r="B237" s="93" t="s">
        <v>126</v>
      </c>
      <c r="C237" s="88">
        <v>57332.330099999999</v>
      </c>
      <c r="D237" s="88">
        <v>2.0000000000000001E-4</v>
      </c>
      <c r="E237" s="11">
        <f t="shared" si="29"/>
        <v>2965.0071751774717</v>
      </c>
      <c r="F237" s="11">
        <f t="shared" si="30"/>
        <v>2965</v>
      </c>
      <c r="G237" s="11">
        <f t="shared" si="33"/>
        <v>1.0664499997801613E-2</v>
      </c>
      <c r="H237" s="11"/>
      <c r="I237" s="11"/>
      <c r="J237" s="11"/>
      <c r="K237" s="11">
        <f t="shared" si="34"/>
        <v>1.0664499997801613E-2</v>
      </c>
      <c r="L237" s="11"/>
      <c r="M237" s="11"/>
      <c r="N237" s="11"/>
      <c r="O237" s="11">
        <f t="shared" ca="1" si="25"/>
        <v>1.051804529979259E-2</v>
      </c>
      <c r="P237" s="11"/>
      <c r="Q237" s="89">
        <f t="shared" si="31"/>
        <v>42313.830099999999</v>
      </c>
      <c r="R237" s="11"/>
      <c r="S237" s="11"/>
      <c r="T237" s="11"/>
      <c r="U237" s="1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x14ac:dyDescent="0.2">
      <c r="A238" s="88" t="s">
        <v>248</v>
      </c>
      <c r="B238" s="93" t="s">
        <v>249</v>
      </c>
      <c r="C238" s="88">
        <v>57410.355499999998</v>
      </c>
      <c r="D238" s="88">
        <v>8.9999999999999998E-4</v>
      </c>
      <c r="E238" s="11">
        <f t="shared" si="29"/>
        <v>3017.5034096306081</v>
      </c>
      <c r="F238" s="11">
        <f t="shared" si="30"/>
        <v>3017.5</v>
      </c>
      <c r="G238" s="11">
        <f t="shared" si="33"/>
        <v>5.0677499966695905E-3</v>
      </c>
      <c r="H238" s="11"/>
      <c r="I238" s="11"/>
      <c r="J238" s="11"/>
      <c r="K238" s="11">
        <f t="shared" si="34"/>
        <v>5.0677499966695905E-3</v>
      </c>
      <c r="L238" s="11"/>
      <c r="M238" s="11"/>
      <c r="N238" s="11"/>
      <c r="O238" s="11">
        <f t="shared" ca="1" si="25"/>
        <v>1.1478962373892711E-2</v>
      </c>
      <c r="P238" s="11"/>
      <c r="Q238" s="89">
        <f t="shared" si="31"/>
        <v>42391.855499999998</v>
      </c>
      <c r="R238" s="11"/>
      <c r="S238" s="11"/>
      <c r="T238" s="11"/>
      <c r="U238" s="1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x14ac:dyDescent="0.2">
      <c r="A239" s="97" t="s">
        <v>2</v>
      </c>
      <c r="B239" s="98" t="s">
        <v>126</v>
      </c>
      <c r="C239" s="99">
        <v>57608.786599999999</v>
      </c>
      <c r="D239" s="99">
        <v>1E-4</v>
      </c>
      <c r="E239" s="11">
        <f t="shared" si="29"/>
        <v>3151.0097492122577</v>
      </c>
      <c r="F239" s="11">
        <f t="shared" si="30"/>
        <v>3151</v>
      </c>
      <c r="G239" s="11">
        <f t="shared" si="33"/>
        <v>1.4490299996396061E-2</v>
      </c>
      <c r="H239" s="11"/>
      <c r="I239" s="11"/>
      <c r="J239" s="11"/>
      <c r="K239" s="11">
        <f t="shared" si="34"/>
        <v>1.4490299996396061E-2</v>
      </c>
      <c r="L239" s="11"/>
      <c r="M239" s="11"/>
      <c r="N239" s="11"/>
      <c r="O239" s="11">
        <f t="shared" ca="1" si="25"/>
        <v>1.3922437219461584E-2</v>
      </c>
      <c r="P239" s="11"/>
      <c r="Q239" s="89">
        <f t="shared" si="31"/>
        <v>42590.286599999999</v>
      </c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x14ac:dyDescent="0.2">
      <c r="A240" s="97" t="s">
        <v>2</v>
      </c>
      <c r="B240" s="98" t="s">
        <v>126</v>
      </c>
      <c r="C240" s="99">
        <v>57684.588300000003</v>
      </c>
      <c r="D240" s="99">
        <v>1E-4</v>
      </c>
      <c r="E240" s="11">
        <f t="shared" si="29"/>
        <v>3202.0098570636314</v>
      </c>
      <c r="F240" s="11">
        <f t="shared" si="30"/>
        <v>3202</v>
      </c>
      <c r="G240" s="11">
        <f t="shared" si="33"/>
        <v>1.4650600001914427E-2</v>
      </c>
      <c r="H240" s="11"/>
      <c r="I240" s="11"/>
      <c r="J240" s="11"/>
      <c r="K240" s="11">
        <f t="shared" si="34"/>
        <v>1.4650600001914427E-2</v>
      </c>
      <c r="L240" s="11"/>
      <c r="M240" s="11"/>
      <c r="N240" s="11"/>
      <c r="O240" s="11">
        <f t="shared" ca="1" si="25"/>
        <v>1.485589952001598E-2</v>
      </c>
      <c r="P240" s="11"/>
      <c r="Q240" s="89">
        <f t="shared" si="31"/>
        <v>42666.088300000003</v>
      </c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x14ac:dyDescent="0.2">
      <c r="A241" s="100" t="s">
        <v>3</v>
      </c>
      <c r="B241" s="101" t="s">
        <v>126</v>
      </c>
      <c r="C241" s="102">
        <v>57978.880799999999</v>
      </c>
      <c r="D241" s="102">
        <v>2.0000000000000001E-4</v>
      </c>
      <c r="E241" s="11">
        <f t="shared" si="29"/>
        <v>3400.0126622757766</v>
      </c>
      <c r="F241" s="11">
        <f t="shared" si="30"/>
        <v>3400</v>
      </c>
      <c r="G241" s="11">
        <f t="shared" si="33"/>
        <v>1.8819999997504056E-2</v>
      </c>
      <c r="H241" s="11"/>
      <c r="I241" s="11"/>
      <c r="J241" s="11"/>
      <c r="K241" s="11">
        <f t="shared" si="34"/>
        <v>1.8819999997504056E-2</v>
      </c>
      <c r="L241" s="11"/>
      <c r="M241" s="11"/>
      <c r="N241" s="11"/>
      <c r="O241" s="11">
        <f t="shared" ca="1" si="25"/>
        <v>1.8479929628050715E-2</v>
      </c>
      <c r="P241" s="11"/>
      <c r="Q241" s="89">
        <f t="shared" si="31"/>
        <v>42960.380799999999</v>
      </c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x14ac:dyDescent="0.2">
      <c r="A242" s="100" t="s">
        <v>4</v>
      </c>
      <c r="B242" s="103" t="s">
        <v>126</v>
      </c>
      <c r="C242" s="100">
        <v>58075.491900000001</v>
      </c>
      <c r="D242" s="100">
        <v>1E-4</v>
      </c>
      <c r="E242" s="11">
        <f t="shared" si="29"/>
        <v>3465.0135332277437</v>
      </c>
      <c r="F242" s="11">
        <f t="shared" si="30"/>
        <v>3465</v>
      </c>
      <c r="G242" s="11">
        <f t="shared" si="33"/>
        <v>2.0114500002819113E-2</v>
      </c>
      <c r="H242" s="11"/>
      <c r="I242" s="11"/>
      <c r="J242" s="11"/>
      <c r="K242" s="11">
        <f t="shared" si="34"/>
        <v>2.0114500002819113E-2</v>
      </c>
      <c r="L242" s="11"/>
      <c r="M242" s="11"/>
      <c r="N242" s="11"/>
      <c r="O242" s="11">
        <f t="shared" ca="1" si="25"/>
        <v>1.9669636481698477E-2</v>
      </c>
      <c r="P242" s="11"/>
      <c r="Q242" s="89">
        <f t="shared" si="31"/>
        <v>43056.991900000001</v>
      </c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x14ac:dyDescent="0.2">
      <c r="A243" s="100" t="s">
        <v>4</v>
      </c>
      <c r="B243" s="103" t="s">
        <v>126</v>
      </c>
      <c r="C243" s="100">
        <v>58084.410199999998</v>
      </c>
      <c r="D243" s="100">
        <v>1E-4</v>
      </c>
      <c r="E243" s="11">
        <f t="shared" si="29"/>
        <v>3471.0138506592889</v>
      </c>
      <c r="F243" s="11">
        <f t="shared" si="30"/>
        <v>3471</v>
      </c>
      <c r="G243" s="11">
        <f t="shared" si="33"/>
        <v>2.0586300001014024E-2</v>
      </c>
      <c r="H243" s="11"/>
      <c r="I243" s="11"/>
      <c r="J243" s="11"/>
      <c r="K243" s="11">
        <f t="shared" si="34"/>
        <v>2.0586300001014024E-2</v>
      </c>
      <c r="L243" s="11"/>
      <c r="M243" s="11"/>
      <c r="N243" s="11"/>
      <c r="O243" s="11">
        <f t="shared" ca="1" si="25"/>
        <v>1.9779455575881358E-2</v>
      </c>
      <c r="P243" s="11"/>
      <c r="Q243" s="89">
        <f t="shared" si="31"/>
        <v>43065.910199999998</v>
      </c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x14ac:dyDescent="0.2">
      <c r="A244" s="100" t="s">
        <v>4</v>
      </c>
      <c r="B244" s="103" t="s">
        <v>126</v>
      </c>
      <c r="C244" s="100">
        <v>58121.568200000002</v>
      </c>
      <c r="D244" s="100">
        <v>1E-4</v>
      </c>
      <c r="E244" s="11">
        <f t="shared" si="29"/>
        <v>3496.0141080089447</v>
      </c>
      <c r="F244" s="11">
        <f t="shared" si="30"/>
        <v>3496</v>
      </c>
      <c r="G244" s="11">
        <f t="shared" si="33"/>
        <v>2.0968800003174692E-2</v>
      </c>
      <c r="H244" s="11"/>
      <c r="I244" s="11"/>
      <c r="J244" s="11"/>
      <c r="K244" s="11">
        <f t="shared" si="34"/>
        <v>2.0968800003174692E-2</v>
      </c>
      <c r="L244" s="11"/>
      <c r="M244" s="11"/>
      <c r="N244" s="11"/>
      <c r="O244" s="11">
        <f t="shared" ca="1" si="25"/>
        <v>2.0237035134976641E-2</v>
      </c>
      <c r="P244" s="11"/>
      <c r="Q244" s="89">
        <f t="shared" si="31"/>
        <v>43103.068200000002</v>
      </c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x14ac:dyDescent="0.2">
      <c r="A245" s="102" t="s">
        <v>0</v>
      </c>
      <c r="B245" s="103" t="s">
        <v>126</v>
      </c>
      <c r="C245" s="102">
        <v>58375.7307</v>
      </c>
      <c r="D245" s="102">
        <v>2.0000000000000001E-4</v>
      </c>
      <c r="E245" s="11">
        <f t="shared" si="29"/>
        <v>3667.0170658815791</v>
      </c>
      <c r="F245" s="11">
        <f t="shared" si="30"/>
        <v>3667</v>
      </c>
      <c r="G245" s="11">
        <f t="shared" si="33"/>
        <v>2.5365100002090912E-2</v>
      </c>
      <c r="H245" s="11"/>
      <c r="I245" s="11"/>
      <c r="J245" s="11"/>
      <c r="K245" s="11">
        <f t="shared" si="34"/>
        <v>2.5365100002090912E-2</v>
      </c>
      <c r="L245" s="11"/>
      <c r="M245" s="11"/>
      <c r="N245" s="11"/>
      <c r="O245" s="11">
        <f t="shared" ref="O245:O262" ca="1" si="35">+C$11+C$12*F245</f>
        <v>2.3366879319188461E-2</v>
      </c>
      <c r="P245" s="11"/>
      <c r="Q245" s="89">
        <f t="shared" si="31"/>
        <v>43357.2307</v>
      </c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x14ac:dyDescent="0.2">
      <c r="A246" s="102" t="s">
        <v>0</v>
      </c>
      <c r="B246" s="103" t="s">
        <v>126</v>
      </c>
      <c r="C246" s="102">
        <v>58390.592100000002</v>
      </c>
      <c r="D246" s="102">
        <v>2.0000000000000001E-4</v>
      </c>
      <c r="E246" s="11">
        <f t="shared" si="29"/>
        <v>3677.0159577642471</v>
      </c>
      <c r="F246" s="11">
        <f t="shared" si="30"/>
        <v>3677</v>
      </c>
      <c r="G246" s="11">
        <f t="shared" si="33"/>
        <v>2.3718100004771259E-2</v>
      </c>
      <c r="H246" s="11"/>
      <c r="I246" s="11"/>
      <c r="J246" s="11"/>
      <c r="K246" s="11">
        <f t="shared" si="34"/>
        <v>2.3718100004771259E-2</v>
      </c>
      <c r="L246" s="11"/>
      <c r="M246" s="11"/>
      <c r="N246" s="11"/>
      <c r="O246" s="11">
        <f t="shared" ca="1" si="35"/>
        <v>2.3549911142826577E-2</v>
      </c>
      <c r="P246" s="11"/>
      <c r="Q246" s="89">
        <f t="shared" si="31"/>
        <v>43372.092100000002</v>
      </c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x14ac:dyDescent="0.2">
      <c r="A247" s="102" t="s">
        <v>0</v>
      </c>
      <c r="B247" s="103" t="s">
        <v>126</v>
      </c>
      <c r="C247" s="102">
        <v>58393.566299999999</v>
      </c>
      <c r="D247" s="102">
        <v>2.0000000000000001E-4</v>
      </c>
      <c r="E247" s="11">
        <f t="shared" si="29"/>
        <v>3679.0170279351191</v>
      </c>
      <c r="F247" s="11">
        <f t="shared" si="30"/>
        <v>3679</v>
      </c>
      <c r="G247" s="11">
        <f t="shared" si="33"/>
        <v>2.5308700001914985E-2</v>
      </c>
      <c r="H247" s="11"/>
      <c r="I247" s="11"/>
      <c r="J247" s="11"/>
      <c r="K247" s="11">
        <f t="shared" si="34"/>
        <v>2.5308700001914985E-2</v>
      </c>
      <c r="L247" s="11"/>
      <c r="M247" s="11"/>
      <c r="N247" s="11"/>
      <c r="O247" s="11">
        <f t="shared" ca="1" si="35"/>
        <v>2.3586517507554194E-2</v>
      </c>
      <c r="P247" s="11"/>
      <c r="Q247" s="89">
        <f t="shared" si="31"/>
        <v>43375.066299999999</v>
      </c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x14ac:dyDescent="0.2">
      <c r="A248" s="102" t="s">
        <v>0</v>
      </c>
      <c r="B248" s="103" t="s">
        <v>126</v>
      </c>
      <c r="C248" s="102">
        <v>58396.538500000002</v>
      </c>
      <c r="D248" s="102">
        <v>1E-4</v>
      </c>
      <c r="E248" s="11">
        <f t="shared" si="29"/>
        <v>3681.0167524868912</v>
      </c>
      <c r="F248" s="11">
        <f t="shared" si="30"/>
        <v>3681</v>
      </c>
      <c r="G248" s="11">
        <f t="shared" si="33"/>
        <v>2.4899300005927216E-2</v>
      </c>
      <c r="H248" s="11"/>
      <c r="I248" s="11"/>
      <c r="J248" s="11"/>
      <c r="K248" s="11">
        <f t="shared" si="34"/>
        <v>2.4899300005927216E-2</v>
      </c>
      <c r="L248" s="11"/>
      <c r="M248" s="11"/>
      <c r="N248" s="11"/>
      <c r="O248" s="11">
        <f t="shared" ca="1" si="35"/>
        <v>2.3623123872281826E-2</v>
      </c>
      <c r="P248" s="11"/>
      <c r="Q248" s="89">
        <f t="shared" si="31"/>
        <v>43378.038500000002</v>
      </c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x14ac:dyDescent="0.2">
      <c r="A249" s="104" t="s">
        <v>250</v>
      </c>
      <c r="B249" s="105" t="s">
        <v>126</v>
      </c>
      <c r="C249" s="106">
        <v>58760.686900000001</v>
      </c>
      <c r="D249" s="106">
        <v>1E-4</v>
      </c>
      <c r="E249" s="11">
        <f t="shared" si="29"/>
        <v>3926.0192745134973</v>
      </c>
      <c r="F249" s="11">
        <f t="shared" si="30"/>
        <v>3926</v>
      </c>
      <c r="G249" s="11">
        <f t="shared" si="33"/>
        <v>2.8647799997997936E-2</v>
      </c>
      <c r="H249" s="11"/>
      <c r="I249" s="11"/>
      <c r="J249" s="11"/>
      <c r="K249" s="11">
        <f t="shared" si="34"/>
        <v>2.8647799997997936E-2</v>
      </c>
      <c r="L249" s="11"/>
      <c r="M249" s="11"/>
      <c r="N249" s="11"/>
      <c r="O249" s="11">
        <f t="shared" ca="1" si="35"/>
        <v>2.8107403551415708E-2</v>
      </c>
      <c r="P249" s="11"/>
      <c r="Q249" s="89">
        <f t="shared" si="31"/>
        <v>43742.186900000001</v>
      </c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x14ac:dyDescent="0.2">
      <c r="A250" s="110" t="s">
        <v>256</v>
      </c>
      <c r="B250" s="109" t="s">
        <v>126</v>
      </c>
      <c r="C250" s="115">
        <v>58760.686900000001</v>
      </c>
      <c r="D250" s="110">
        <v>1E-4</v>
      </c>
      <c r="E250" s="11">
        <f t="shared" si="29"/>
        <v>3926.0192745134973</v>
      </c>
      <c r="F250" s="11">
        <f t="shared" si="30"/>
        <v>3926</v>
      </c>
      <c r="G250" s="11">
        <f t="shared" si="33"/>
        <v>2.8647799997997936E-2</v>
      </c>
      <c r="H250" s="11"/>
      <c r="I250" s="11"/>
      <c r="J250" s="11"/>
      <c r="K250" s="11">
        <f t="shared" si="34"/>
        <v>2.8647799997997936E-2</v>
      </c>
      <c r="L250" s="11"/>
      <c r="M250" s="11"/>
      <c r="N250" s="11"/>
      <c r="O250" s="11">
        <f t="shared" ca="1" si="35"/>
        <v>2.8107403551415708E-2</v>
      </c>
      <c r="P250" s="11"/>
      <c r="Q250" s="89">
        <f t="shared" si="31"/>
        <v>43742.186900000001</v>
      </c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x14ac:dyDescent="0.2">
      <c r="A251" s="104" t="s">
        <v>250</v>
      </c>
      <c r="B251" s="105" t="s">
        <v>126</v>
      </c>
      <c r="C251" s="106">
        <v>58848.379200000003</v>
      </c>
      <c r="D251" s="106">
        <v>1E-4</v>
      </c>
      <c r="E251" s="11">
        <f t="shared" si="29"/>
        <v>3985.0194916291412</v>
      </c>
      <c r="F251" s="11">
        <f t="shared" si="30"/>
        <v>3985</v>
      </c>
      <c r="G251" s="11">
        <f t="shared" si="33"/>
        <v>2.897050000319723E-2</v>
      </c>
      <c r="H251" s="11"/>
      <c r="I251" s="11"/>
      <c r="J251" s="11"/>
      <c r="K251" s="11">
        <f t="shared" si="34"/>
        <v>2.897050000319723E-2</v>
      </c>
      <c r="L251" s="11"/>
      <c r="M251" s="11"/>
      <c r="N251" s="11"/>
      <c r="O251" s="11">
        <f t="shared" ca="1" si="35"/>
        <v>2.9187291310880603E-2</v>
      </c>
      <c r="P251" s="11"/>
      <c r="Q251" s="89">
        <f t="shared" si="31"/>
        <v>43829.879200000003</v>
      </c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x14ac:dyDescent="0.2">
      <c r="A252" s="110" t="s">
        <v>256</v>
      </c>
      <c r="B252" s="109" t="s">
        <v>126</v>
      </c>
      <c r="C252" s="115">
        <v>58848.379200000003</v>
      </c>
      <c r="D252" s="110">
        <v>1E-4</v>
      </c>
      <c r="E252" s="11">
        <f t="shared" si="29"/>
        <v>3985.0194916291412</v>
      </c>
      <c r="F252" s="11">
        <f t="shared" si="30"/>
        <v>3985</v>
      </c>
      <c r="G252" s="11">
        <f t="shared" si="33"/>
        <v>2.897050000319723E-2</v>
      </c>
      <c r="H252" s="11"/>
      <c r="I252" s="11"/>
      <c r="J252" s="11"/>
      <c r="K252" s="11">
        <f t="shared" si="34"/>
        <v>2.897050000319723E-2</v>
      </c>
      <c r="L252" s="11"/>
      <c r="M252" s="11"/>
      <c r="N252" s="11"/>
      <c r="O252" s="11">
        <f t="shared" ca="1" si="35"/>
        <v>2.9187291310880603E-2</v>
      </c>
      <c r="P252" s="11"/>
      <c r="Q252" s="89">
        <f t="shared" si="31"/>
        <v>43829.879200000003</v>
      </c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x14ac:dyDescent="0.2">
      <c r="A253" s="108" t="s">
        <v>252</v>
      </c>
      <c r="B253" s="107" t="s">
        <v>126</v>
      </c>
      <c r="C253" s="81">
        <v>59075.786800000002</v>
      </c>
      <c r="D253" s="81">
        <v>2.0000000000000001E-4</v>
      </c>
      <c r="E253" s="11">
        <f t="shared" si="29"/>
        <v>4138.0214972071353</v>
      </c>
      <c r="F253" s="11">
        <f t="shared" si="30"/>
        <v>4138</v>
      </c>
      <c r="G253" s="11">
        <f t="shared" si="33"/>
        <v>3.1951400000252761E-2</v>
      </c>
      <c r="H253" s="11"/>
      <c r="I253" s="11"/>
      <c r="J253" s="11"/>
      <c r="K253" s="11">
        <f t="shared" si="34"/>
        <v>3.1951400000252761E-2</v>
      </c>
      <c r="L253" s="11"/>
      <c r="M253" s="11"/>
      <c r="N253" s="11"/>
      <c r="O253" s="11">
        <f t="shared" ca="1" si="35"/>
        <v>3.1987678212543807E-2</v>
      </c>
      <c r="P253" s="11"/>
      <c r="Q253" s="89">
        <f t="shared" si="31"/>
        <v>44057.286800000002</v>
      </c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x14ac:dyDescent="0.2">
      <c r="A254" s="111" t="s">
        <v>254</v>
      </c>
      <c r="B254" s="109" t="s">
        <v>126</v>
      </c>
      <c r="C254" s="115">
        <v>59075.786800000002</v>
      </c>
      <c r="D254" s="110">
        <v>2.0000000000000001E-4</v>
      </c>
      <c r="E254" s="11">
        <f t="shared" si="29"/>
        <v>4138.0214972071353</v>
      </c>
      <c r="F254" s="11">
        <f t="shared" si="30"/>
        <v>4138</v>
      </c>
      <c r="G254" s="11">
        <f t="shared" si="33"/>
        <v>3.1951400000252761E-2</v>
      </c>
      <c r="H254" s="11"/>
      <c r="I254" s="11"/>
      <c r="J254" s="11"/>
      <c r="K254" s="11">
        <f t="shared" si="34"/>
        <v>3.1951400000252761E-2</v>
      </c>
      <c r="L254" s="11"/>
      <c r="M254" s="11"/>
      <c r="N254" s="11"/>
      <c r="O254" s="11">
        <f t="shared" ca="1" si="35"/>
        <v>3.1987678212543807E-2</v>
      </c>
      <c r="P254" s="11"/>
      <c r="Q254" s="89">
        <f t="shared" si="31"/>
        <v>44057.286800000002</v>
      </c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ht="12.95" customHeight="1" x14ac:dyDescent="0.2">
      <c r="A255" s="111" t="s">
        <v>255</v>
      </c>
      <c r="B255" s="109" t="s">
        <v>126</v>
      </c>
      <c r="C255" s="110">
        <v>59111.456700000002</v>
      </c>
      <c r="D255" s="110">
        <v>5.0000000000000001E-4</v>
      </c>
      <c r="E255" s="11">
        <f t="shared" si="29"/>
        <v>4162.0205466617999</v>
      </c>
      <c r="F255" s="11">
        <f t="shared" si="30"/>
        <v>4162</v>
      </c>
      <c r="G255" s="11">
        <f t="shared" si="33"/>
        <v>3.0538600003637839E-2</v>
      </c>
      <c r="H255" s="11"/>
      <c r="I255" s="11"/>
      <c r="J255" s="11"/>
      <c r="K255" s="11">
        <f t="shared" si="34"/>
        <v>3.0538600003637839E-2</v>
      </c>
      <c r="L255" s="11"/>
      <c r="M255" s="11"/>
      <c r="N255" s="11"/>
      <c r="O255" s="11">
        <f t="shared" ca="1" si="35"/>
        <v>3.2426954589275289E-2</v>
      </c>
      <c r="P255" s="11"/>
      <c r="Q255" s="89">
        <f t="shared" si="31"/>
        <v>44092.956700000002</v>
      </c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ht="12.95" customHeight="1" x14ac:dyDescent="0.2">
      <c r="A256" s="104" t="s">
        <v>251</v>
      </c>
      <c r="B256" s="105" t="s">
        <v>126</v>
      </c>
      <c r="C256" s="106">
        <v>59172.397177000064</v>
      </c>
      <c r="D256" s="106">
        <v>6.9800000000000005E-4</v>
      </c>
      <c r="E256" s="11">
        <f t="shared" si="29"/>
        <v>4203.0218817178365</v>
      </c>
      <c r="F256" s="11">
        <f t="shared" si="30"/>
        <v>4203</v>
      </c>
      <c r="G256" s="11">
        <f t="shared" si="33"/>
        <v>3.2522900066396687E-2</v>
      </c>
      <c r="H256" s="11"/>
      <c r="I256" s="11"/>
      <c r="J256" s="11"/>
      <c r="K256" s="11">
        <f t="shared" si="34"/>
        <v>3.2522900066396687E-2</v>
      </c>
      <c r="L256" s="11"/>
      <c r="M256" s="11"/>
      <c r="N256" s="11"/>
      <c r="O256" s="11">
        <f t="shared" ca="1" si="35"/>
        <v>3.317738506619157E-2</v>
      </c>
      <c r="P256" s="11"/>
      <c r="Q256" s="89">
        <f t="shared" si="31"/>
        <v>44153.897177000064</v>
      </c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ht="12.95" customHeight="1" x14ac:dyDescent="0.2">
      <c r="A257" s="104" t="s">
        <v>251</v>
      </c>
      <c r="B257" s="105" t="s">
        <v>126</v>
      </c>
      <c r="C257" s="106">
        <v>59172.397262000013</v>
      </c>
      <c r="D257" s="106">
        <v>6.6500000000000001E-4</v>
      </c>
      <c r="E257" s="11">
        <f t="shared" si="29"/>
        <v>4203.0219389066142</v>
      </c>
      <c r="F257" s="11">
        <f t="shared" si="30"/>
        <v>4203</v>
      </c>
      <c r="G257" s="11">
        <f t="shared" si="33"/>
        <v>3.2607900015136693E-2</v>
      </c>
      <c r="H257" s="11"/>
      <c r="I257" s="11"/>
      <c r="J257" s="11"/>
      <c r="K257" s="11">
        <f t="shared" si="34"/>
        <v>3.2607900015136693E-2</v>
      </c>
      <c r="L257" s="11"/>
      <c r="M257" s="11"/>
      <c r="N257" s="11"/>
      <c r="O257" s="11">
        <f t="shared" ca="1" si="35"/>
        <v>3.317738506619157E-2</v>
      </c>
      <c r="P257" s="11"/>
      <c r="Q257" s="89">
        <f t="shared" si="31"/>
        <v>44153.897262000013</v>
      </c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ht="12.95" customHeight="1" x14ac:dyDescent="0.2">
      <c r="A258" s="104" t="s">
        <v>251</v>
      </c>
      <c r="B258" s="105" t="s">
        <v>126</v>
      </c>
      <c r="C258" s="106">
        <v>59172.397270000074</v>
      </c>
      <c r="D258" s="106">
        <v>4.0900000000000002E-4</v>
      </c>
      <c r="E258" s="11">
        <f t="shared" si="29"/>
        <v>4203.0219442891312</v>
      </c>
      <c r="F258" s="11">
        <f t="shared" si="30"/>
        <v>4203</v>
      </c>
      <c r="G258" s="11">
        <f t="shared" si="33"/>
        <v>3.261590007605264E-2</v>
      </c>
      <c r="H258" s="11"/>
      <c r="I258" s="11"/>
      <c r="J258" s="11"/>
      <c r="K258" s="11">
        <f t="shared" si="34"/>
        <v>3.261590007605264E-2</v>
      </c>
      <c r="L258" s="11"/>
      <c r="M258" s="11"/>
      <c r="N258" s="11"/>
      <c r="O258" s="11">
        <f t="shared" ca="1" si="35"/>
        <v>3.317738506619157E-2</v>
      </c>
      <c r="P258" s="11"/>
      <c r="Q258" s="89">
        <f t="shared" si="31"/>
        <v>44153.897270000074</v>
      </c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ht="12.95" customHeight="1" x14ac:dyDescent="0.2">
      <c r="A259" s="108" t="s">
        <v>252</v>
      </c>
      <c r="B259" s="107" t="s">
        <v>126</v>
      </c>
      <c r="C259" s="81">
        <v>59233.336799999997</v>
      </c>
      <c r="D259" s="81">
        <v>1E-4</v>
      </c>
      <c r="E259" s="11">
        <f t="shared" si="29"/>
        <v>4244.022642194429</v>
      </c>
      <c r="F259" s="11">
        <f t="shared" si="30"/>
        <v>4244</v>
      </c>
      <c r="G259" s="11">
        <f t="shared" si="33"/>
        <v>3.3653200000117067E-2</v>
      </c>
      <c r="H259" s="11"/>
      <c r="I259" s="11"/>
      <c r="J259" s="11"/>
      <c r="K259" s="11">
        <f t="shared" si="34"/>
        <v>3.3653200000117067E-2</v>
      </c>
      <c r="L259" s="11"/>
      <c r="M259" s="11"/>
      <c r="N259" s="11"/>
      <c r="O259" s="11">
        <f t="shared" ca="1" si="35"/>
        <v>3.392781554310785E-2</v>
      </c>
      <c r="P259" s="11"/>
      <c r="Q259" s="89">
        <f t="shared" si="31"/>
        <v>44214.836799999997</v>
      </c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ht="12.95" customHeight="1" x14ac:dyDescent="0.2">
      <c r="A260" s="111" t="s">
        <v>254</v>
      </c>
      <c r="B260" s="109" t="s">
        <v>126</v>
      </c>
      <c r="C260" s="115">
        <v>59233.336799999997</v>
      </c>
      <c r="D260" s="110">
        <v>1E-4</v>
      </c>
      <c r="E260" s="11">
        <f t="shared" si="29"/>
        <v>4244.022642194429</v>
      </c>
      <c r="F260" s="11">
        <f t="shared" si="30"/>
        <v>4244</v>
      </c>
      <c r="G260" s="11">
        <f t="shared" si="33"/>
        <v>3.3653200000117067E-2</v>
      </c>
      <c r="H260" s="11"/>
      <c r="I260" s="11"/>
      <c r="J260" s="11"/>
      <c r="K260" s="11">
        <f t="shared" si="34"/>
        <v>3.3653200000117067E-2</v>
      </c>
      <c r="L260" s="11"/>
      <c r="M260" s="11"/>
      <c r="N260" s="11"/>
      <c r="O260" s="11">
        <f t="shared" ca="1" si="35"/>
        <v>3.392781554310785E-2</v>
      </c>
      <c r="P260" s="11"/>
      <c r="Q260" s="89">
        <f t="shared" si="31"/>
        <v>44214.836799999997</v>
      </c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ht="12.95" customHeight="1" x14ac:dyDescent="0.2">
      <c r="A261" s="110" t="s">
        <v>253</v>
      </c>
      <c r="B261" s="109" t="s">
        <v>126</v>
      </c>
      <c r="C261" s="115">
        <v>59521.6829</v>
      </c>
      <c r="D261" s="110">
        <v>2.0000000000000001E-4</v>
      </c>
      <c r="E261" s="11">
        <f t="shared" si="29"/>
        <v>4438.0246526839346</v>
      </c>
      <c r="F261" s="11">
        <f t="shared" si="30"/>
        <v>4438</v>
      </c>
      <c r="G261" s="11">
        <f t="shared" si="33"/>
        <v>3.6641400001826696E-2</v>
      </c>
      <c r="H261" s="11"/>
      <c r="I261" s="11"/>
      <c r="J261" s="11"/>
      <c r="K261" s="11">
        <f t="shared" si="34"/>
        <v>3.6641400001826696E-2</v>
      </c>
      <c r="L261" s="11"/>
      <c r="M261" s="11"/>
      <c r="N261" s="11"/>
      <c r="O261" s="11">
        <f t="shared" ca="1" si="35"/>
        <v>3.7478632921687335E-2</v>
      </c>
      <c r="P261" s="11"/>
      <c r="Q261" s="89">
        <f t="shared" si="31"/>
        <v>44503.1829</v>
      </c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ht="12.95" customHeight="1" x14ac:dyDescent="0.2">
      <c r="A262" s="110" t="s">
        <v>253</v>
      </c>
      <c r="B262" s="109" t="s">
        <v>126</v>
      </c>
      <c r="C262" s="115">
        <v>59548.436800000003</v>
      </c>
      <c r="D262" s="110">
        <v>1E-4</v>
      </c>
      <c r="E262" s="11">
        <f t="shared" si="29"/>
        <v>4456.0249321690253</v>
      </c>
      <c r="F262" s="11">
        <f t="shared" si="30"/>
        <v>4456</v>
      </c>
      <c r="G262" s="11">
        <f t="shared" si="33"/>
        <v>3.705679999984568E-2</v>
      </c>
      <c r="H262" s="11"/>
      <c r="I262" s="11"/>
      <c r="J262" s="11"/>
      <c r="K262" s="11">
        <f t="shared" si="34"/>
        <v>3.705679999984568E-2</v>
      </c>
      <c r="L262" s="11"/>
      <c r="M262" s="11"/>
      <c r="N262" s="11"/>
      <c r="O262" s="11">
        <f t="shared" ca="1" si="35"/>
        <v>3.780809020423595E-2</v>
      </c>
      <c r="P262" s="11"/>
      <c r="Q262" s="89">
        <f t="shared" si="31"/>
        <v>44529.936800000003</v>
      </c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ht="12.95" customHeight="1" x14ac:dyDescent="0.2">
      <c r="A263" s="113" t="s">
        <v>257</v>
      </c>
      <c r="B263" s="112" t="s">
        <v>126</v>
      </c>
      <c r="C263" s="115">
        <v>59830.838400000001</v>
      </c>
      <c r="D263" s="110">
        <v>2.0000000000000001E-4</v>
      </c>
      <c r="E263" s="11">
        <f t="shared" ref="E263:E264" si="36">+(C263-C$7)/C$8</f>
        <v>4646.027426274034</v>
      </c>
      <c r="F263" s="11">
        <f t="shared" ref="F263:F264" si="37">ROUND(2*E263,0)/2</f>
        <v>4646</v>
      </c>
      <c r="G263" s="11">
        <f t="shared" ref="G263:G264" si="38">+C263-(C$7+F263*C$8)</f>
        <v>4.0763800003333017E-2</v>
      </c>
      <c r="H263" s="11"/>
      <c r="I263" s="11"/>
      <c r="J263" s="11"/>
      <c r="K263" s="11">
        <f t="shared" ref="K263:K264" si="39">G263</f>
        <v>4.0763800003333017E-2</v>
      </c>
      <c r="L263" s="11"/>
      <c r="M263" s="11"/>
      <c r="N263" s="11"/>
      <c r="O263" s="11">
        <f t="shared" ref="O263:O264" ca="1" si="40">+C$11+C$12*F263</f>
        <v>4.1285694853360186E-2</v>
      </c>
      <c r="P263" s="11"/>
      <c r="Q263" s="89">
        <f t="shared" ref="Q263:Q264" si="41">+C263-15018.5</f>
        <v>44812.338400000001</v>
      </c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ht="12.95" customHeight="1" x14ac:dyDescent="0.2">
      <c r="A264" s="113" t="s">
        <v>257</v>
      </c>
      <c r="B264" s="112" t="s">
        <v>126</v>
      </c>
      <c r="C264" s="115">
        <v>59906.641300000003</v>
      </c>
      <c r="D264" s="110">
        <v>2.0000000000000001E-4</v>
      </c>
      <c r="E264" s="11">
        <f t="shared" si="36"/>
        <v>4697.0283414968699</v>
      </c>
      <c r="F264" s="11">
        <f t="shared" si="37"/>
        <v>4697</v>
      </c>
      <c r="G264" s="11">
        <f t="shared" si="38"/>
        <v>4.2124100000364706E-2</v>
      </c>
      <c r="H264" s="11"/>
      <c r="I264" s="11"/>
      <c r="J264" s="11"/>
      <c r="K264" s="11">
        <f t="shared" si="39"/>
        <v>4.2124100000364706E-2</v>
      </c>
      <c r="L264" s="11"/>
      <c r="M264" s="11"/>
      <c r="N264" s="11"/>
      <c r="O264" s="11">
        <f t="shared" ca="1" si="40"/>
        <v>4.2219157153914583E-2</v>
      </c>
      <c r="P264" s="11"/>
      <c r="Q264" s="89">
        <f t="shared" si="41"/>
        <v>44888.141300000003</v>
      </c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ht="12.95" customHeight="1" x14ac:dyDescent="0.25">
      <c r="A265" s="113" t="s">
        <v>258</v>
      </c>
      <c r="B265" s="117" t="s">
        <v>126</v>
      </c>
      <c r="C265" s="116">
        <v>60291.601799999997</v>
      </c>
      <c r="D265" s="116">
        <v>2.0000000000000001E-4</v>
      </c>
      <c r="E265" s="11">
        <f t="shared" ref="E265" si="42">+(C265-C$7)/C$8</f>
        <v>4956.0334432098598</v>
      </c>
      <c r="F265" s="11">
        <f t="shared" ref="F265" si="43">ROUND(2*E265,0)/2</f>
        <v>4956</v>
      </c>
      <c r="G265" s="11">
        <f t="shared" ref="G265" si="44">+C265-(C$7+F265*C$8)</f>
        <v>4.9706799996783957E-2</v>
      </c>
      <c r="H265" s="11"/>
      <c r="I265" s="11"/>
      <c r="J265" s="11"/>
      <c r="K265" s="11">
        <f t="shared" ref="K265" si="45">G265</f>
        <v>4.9706799996783957E-2</v>
      </c>
      <c r="L265" s="11"/>
      <c r="M265" s="11"/>
      <c r="N265" s="11"/>
      <c r="O265" s="11">
        <f t="shared" ref="O265" ca="1" si="46">+C$11+C$12*F265</f>
        <v>4.6959681386141844E-2</v>
      </c>
      <c r="P265" s="11"/>
      <c r="Q265" s="89">
        <f t="shared" ref="Q265" si="47">+C265-15018.5</f>
        <v>45273.101799999997</v>
      </c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ht="12.95" customHeight="1" x14ac:dyDescent="0.2">
      <c r="A266" s="29"/>
      <c r="B266" s="71"/>
      <c r="C266" s="36"/>
      <c r="D266" s="36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ht="12.95" customHeight="1" x14ac:dyDescent="0.2">
      <c r="A267" s="29"/>
      <c r="B267" s="71"/>
      <c r="C267" s="36"/>
      <c r="D267" s="36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ht="12.95" customHeight="1" x14ac:dyDescent="0.2">
      <c r="A268" s="29"/>
      <c r="B268" s="71"/>
      <c r="C268" s="36"/>
      <c r="D268" s="36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ht="12.95" customHeight="1" x14ac:dyDescent="0.2">
      <c r="A269" s="29"/>
      <c r="B269" s="71"/>
      <c r="C269" s="36"/>
      <c r="D269" s="36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ht="12.95" customHeight="1" x14ac:dyDescent="0.2">
      <c r="A270" s="29"/>
      <c r="B270" s="71"/>
      <c r="C270" s="36"/>
      <c r="D270" s="36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ht="12.95" customHeight="1" x14ac:dyDescent="0.2">
      <c r="A271" s="29"/>
      <c r="B271" s="71"/>
      <c r="C271" s="36"/>
      <c r="D271" s="36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ht="12.95" customHeight="1" x14ac:dyDescent="0.2">
      <c r="A272" s="29"/>
      <c r="B272" s="71"/>
      <c r="C272" s="36"/>
      <c r="D272" s="36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ht="12.95" customHeight="1" x14ac:dyDescent="0.2">
      <c r="A273" s="29"/>
      <c r="B273" s="71"/>
      <c r="C273" s="36"/>
      <c r="D273" s="36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ht="12.95" customHeight="1" x14ac:dyDescent="0.2">
      <c r="A274" s="29"/>
      <c r="B274" s="71"/>
      <c r="C274" s="36"/>
      <c r="D274" s="36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ht="12.95" customHeight="1" x14ac:dyDescent="0.2">
      <c r="A275" s="29"/>
      <c r="B275" s="71"/>
      <c r="C275" s="36"/>
      <c r="D275" s="36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ht="12.95" customHeight="1" x14ac:dyDescent="0.2">
      <c r="A276" s="29"/>
      <c r="B276" s="71"/>
      <c r="C276" s="36"/>
      <c r="D276" s="36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ht="12.95" customHeight="1" x14ac:dyDescent="0.2">
      <c r="A277" s="29"/>
      <c r="B277" s="71"/>
      <c r="C277" s="36"/>
      <c r="D277" s="36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ht="12.95" customHeight="1" x14ac:dyDescent="0.2">
      <c r="A278" s="29"/>
      <c r="B278" s="71"/>
      <c r="C278" s="36"/>
      <c r="D278" s="36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ht="12.95" customHeight="1" x14ac:dyDescent="0.2">
      <c r="A279" s="29"/>
      <c r="B279" s="71"/>
      <c r="C279" s="36"/>
      <c r="D279" s="36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ht="12.95" customHeight="1" x14ac:dyDescent="0.2">
      <c r="A280" s="29"/>
      <c r="B280" s="71"/>
      <c r="C280" s="36"/>
      <c r="D280" s="36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ht="12.95" customHeight="1" x14ac:dyDescent="0.2">
      <c r="A281" s="29"/>
      <c r="B281" s="71"/>
      <c r="C281" s="36"/>
      <c r="D281" s="36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ht="12.95" customHeight="1" x14ac:dyDescent="0.2">
      <c r="A282" s="29"/>
      <c r="B282" s="71"/>
      <c r="C282" s="36"/>
      <c r="D282" s="36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ht="12.95" customHeight="1" x14ac:dyDescent="0.2">
      <c r="A283" s="29"/>
      <c r="B283" s="71"/>
      <c r="C283" s="36"/>
      <c r="D283" s="36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ht="12.95" customHeight="1" x14ac:dyDescent="0.2">
      <c r="A284" s="29"/>
      <c r="B284" s="71"/>
      <c r="C284" s="36"/>
      <c r="D284" s="36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x14ac:dyDescent="0.2">
      <c r="A285" s="29"/>
      <c r="B285" s="71"/>
      <c r="C285" s="36"/>
      <c r="D285" s="36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x14ac:dyDescent="0.2">
      <c r="A286" s="29"/>
      <c r="B286" s="71"/>
      <c r="C286" s="36"/>
      <c r="D286" s="36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x14ac:dyDescent="0.2">
      <c r="A287" s="29"/>
      <c r="B287" s="71"/>
      <c r="C287" s="36"/>
      <c r="D287" s="36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x14ac:dyDescent="0.2">
      <c r="A288" s="29"/>
      <c r="B288" s="71"/>
      <c r="C288" s="36"/>
      <c r="D288" s="36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x14ac:dyDescent="0.2">
      <c r="A289" s="29"/>
      <c r="B289" s="71"/>
      <c r="C289" s="36"/>
      <c r="D289" s="36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x14ac:dyDescent="0.2">
      <c r="A290" s="29"/>
      <c r="B290" s="71"/>
      <c r="C290" s="36"/>
      <c r="D290" s="36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x14ac:dyDescent="0.2">
      <c r="A291" s="29"/>
      <c r="B291" s="71"/>
      <c r="C291" s="36"/>
      <c r="D291" s="36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x14ac:dyDescent="0.2">
      <c r="A292" s="29"/>
      <c r="B292" s="71"/>
      <c r="C292" s="36"/>
      <c r="D292" s="36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x14ac:dyDescent="0.2">
      <c r="A293" s="29"/>
      <c r="B293" s="71"/>
      <c r="C293" s="36"/>
      <c r="D293" s="36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x14ac:dyDescent="0.2">
      <c r="A294" s="29"/>
      <c r="B294" s="71"/>
      <c r="C294" s="36"/>
      <c r="D294" s="36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x14ac:dyDescent="0.2">
      <c r="A295" s="29"/>
      <c r="B295" s="71"/>
      <c r="C295" s="36"/>
      <c r="D295" s="36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x14ac:dyDescent="0.2">
      <c r="A296" s="29"/>
      <c r="B296" s="71"/>
      <c r="C296" s="36"/>
      <c r="D296" s="36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x14ac:dyDescent="0.2">
      <c r="A297" s="29"/>
      <c r="B297" s="71"/>
      <c r="C297" s="36"/>
      <c r="D297" s="36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x14ac:dyDescent="0.2">
      <c r="A298" s="29"/>
      <c r="B298" s="71"/>
      <c r="C298" s="36"/>
      <c r="D298" s="36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x14ac:dyDescent="0.2">
      <c r="A299" s="29"/>
      <c r="B299" s="71"/>
      <c r="C299" s="36"/>
      <c r="D299" s="36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x14ac:dyDescent="0.2">
      <c r="A300" s="29"/>
      <c r="B300" s="71"/>
      <c r="C300" s="36"/>
      <c r="D300" s="36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x14ac:dyDescent="0.2">
      <c r="A301" s="29"/>
      <c r="B301" s="71"/>
      <c r="C301" s="36"/>
      <c r="D301" s="36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x14ac:dyDescent="0.2">
      <c r="A302" s="29"/>
      <c r="B302" s="71"/>
      <c r="C302" s="36"/>
      <c r="D302" s="36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x14ac:dyDescent="0.2">
      <c r="A303" s="29"/>
      <c r="B303" s="71"/>
      <c r="C303" s="36"/>
      <c r="D303" s="36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x14ac:dyDescent="0.2">
      <c r="A304" s="29"/>
      <c r="B304" s="71"/>
      <c r="C304" s="36"/>
      <c r="D304" s="36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x14ac:dyDescent="0.2">
      <c r="A305" s="29"/>
      <c r="B305" s="71"/>
      <c r="C305" s="36"/>
      <c r="D305" s="36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x14ac:dyDescent="0.2">
      <c r="A306" s="29"/>
      <c r="B306" s="71"/>
      <c r="C306" s="36"/>
      <c r="D306" s="36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x14ac:dyDescent="0.2">
      <c r="A307" s="29"/>
      <c r="B307" s="71"/>
      <c r="C307" s="36"/>
      <c r="D307" s="36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x14ac:dyDescent="0.2">
      <c r="A308" s="29"/>
      <c r="B308" s="71"/>
      <c r="C308" s="36"/>
      <c r="D308" s="36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x14ac:dyDescent="0.2">
      <c r="A309" s="29"/>
      <c r="B309" s="71"/>
      <c r="C309" s="36"/>
      <c r="D309" s="36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x14ac:dyDescent="0.2">
      <c r="A310" s="29"/>
      <c r="B310" s="71"/>
      <c r="C310" s="36"/>
      <c r="D310" s="36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x14ac:dyDescent="0.2">
      <c r="A311" s="29"/>
      <c r="B311" s="71"/>
      <c r="C311" s="36"/>
      <c r="D311" s="36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x14ac:dyDescent="0.2">
      <c r="A312" s="29"/>
      <c r="B312" s="71"/>
      <c r="C312" s="36"/>
      <c r="D312" s="36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x14ac:dyDescent="0.2">
      <c r="A313" s="29"/>
      <c r="B313" s="71"/>
      <c r="C313" s="36"/>
      <c r="D313" s="36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x14ac:dyDescent="0.2">
      <c r="A314" s="29"/>
      <c r="B314" s="71"/>
      <c r="C314" s="36"/>
      <c r="D314" s="36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x14ac:dyDescent="0.2">
      <c r="A315" s="29"/>
      <c r="B315" s="71"/>
      <c r="C315" s="36"/>
      <c r="D315" s="36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x14ac:dyDescent="0.2">
      <c r="A316" s="29"/>
      <c r="B316" s="71"/>
      <c r="C316" s="36"/>
      <c r="D316" s="36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x14ac:dyDescent="0.2">
      <c r="A317" s="29"/>
      <c r="B317" s="71"/>
      <c r="C317" s="36"/>
      <c r="D317" s="36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x14ac:dyDescent="0.2">
      <c r="A318" s="29"/>
      <c r="B318" s="71"/>
      <c r="C318" s="36"/>
      <c r="D318" s="36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x14ac:dyDescent="0.2">
      <c r="A319" s="29"/>
      <c r="B319" s="71"/>
      <c r="C319" s="36"/>
      <c r="D319" s="36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x14ac:dyDescent="0.2">
      <c r="A320" s="29"/>
      <c r="B320" s="71"/>
      <c r="C320" s="36"/>
      <c r="D320" s="36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x14ac:dyDescent="0.2">
      <c r="A321" s="29"/>
      <c r="B321" s="71"/>
      <c r="C321" s="36"/>
      <c r="D321" s="36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x14ac:dyDescent="0.2">
      <c r="A322" s="29"/>
      <c r="B322" s="71"/>
      <c r="C322" s="36"/>
      <c r="D322" s="36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x14ac:dyDescent="0.2">
      <c r="A323" s="29"/>
      <c r="B323" s="71"/>
      <c r="C323" s="36"/>
      <c r="D323" s="36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x14ac:dyDescent="0.2">
      <c r="A324" s="29"/>
      <c r="B324" s="71"/>
      <c r="C324" s="36"/>
      <c r="D324" s="36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x14ac:dyDescent="0.2">
      <c r="A325" s="29"/>
      <c r="B325" s="71"/>
      <c r="C325" s="36"/>
      <c r="D325" s="36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x14ac:dyDescent="0.2">
      <c r="A326" s="29"/>
      <c r="B326" s="71"/>
      <c r="C326" s="36"/>
      <c r="D326" s="36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x14ac:dyDescent="0.2">
      <c r="A327" s="29"/>
      <c r="B327" s="71"/>
      <c r="C327" s="36"/>
      <c r="D327" s="36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x14ac:dyDescent="0.2">
      <c r="A328" s="29"/>
      <c r="B328" s="71"/>
      <c r="C328" s="36"/>
      <c r="D328" s="36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x14ac:dyDescent="0.2">
      <c r="A329" s="29"/>
      <c r="B329" s="71"/>
      <c r="C329" s="36"/>
      <c r="D329" s="36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x14ac:dyDescent="0.2">
      <c r="A330" s="29"/>
      <c r="B330" s="71"/>
      <c r="C330" s="36"/>
      <c r="D330" s="36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x14ac:dyDescent="0.2">
      <c r="A331" s="29"/>
      <c r="B331" s="71"/>
      <c r="C331" s="36"/>
      <c r="D331" s="36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x14ac:dyDescent="0.2">
      <c r="A332" s="29"/>
      <c r="B332" s="71"/>
      <c r="C332" s="36"/>
      <c r="D332" s="36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x14ac:dyDescent="0.2">
      <c r="A333" s="29"/>
      <c r="B333" s="71"/>
      <c r="C333" s="36"/>
      <c r="D333" s="36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x14ac:dyDescent="0.2">
      <c r="A334" s="29"/>
      <c r="B334" s="71"/>
      <c r="C334" s="36"/>
      <c r="D334" s="36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x14ac:dyDescent="0.2">
      <c r="A335" s="29"/>
      <c r="B335" s="71"/>
      <c r="C335" s="36"/>
      <c r="D335" s="36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x14ac:dyDescent="0.2">
      <c r="A336" s="29"/>
      <c r="B336" s="71"/>
      <c r="C336" s="36"/>
      <c r="D336" s="36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x14ac:dyDescent="0.2">
      <c r="A337" s="29"/>
      <c r="B337" s="71"/>
      <c r="C337" s="36"/>
      <c r="D337" s="36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x14ac:dyDescent="0.2">
      <c r="A338" s="29"/>
      <c r="B338" s="71"/>
      <c r="C338" s="36"/>
      <c r="D338" s="36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x14ac:dyDescent="0.2">
      <c r="A339" s="29"/>
      <c r="B339" s="71"/>
      <c r="C339" s="36"/>
      <c r="D339" s="36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x14ac:dyDescent="0.2">
      <c r="A340" s="29"/>
      <c r="B340" s="71"/>
      <c r="C340" s="36"/>
      <c r="D340" s="36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x14ac:dyDescent="0.2">
      <c r="A341" s="29"/>
      <c r="B341" s="71"/>
      <c r="C341" s="36"/>
      <c r="D341" s="36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x14ac:dyDescent="0.2">
      <c r="A342" s="29"/>
      <c r="B342" s="71"/>
      <c r="C342" s="36"/>
      <c r="D342" s="36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x14ac:dyDescent="0.2">
      <c r="A343" s="29"/>
      <c r="B343" s="71"/>
      <c r="C343" s="36"/>
      <c r="D343" s="36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x14ac:dyDescent="0.2">
      <c r="A344" s="29"/>
      <c r="B344" s="71"/>
      <c r="C344" s="36"/>
      <c r="D344" s="36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x14ac:dyDescent="0.2">
      <c r="A345" s="29"/>
      <c r="B345" s="71"/>
      <c r="C345" s="36"/>
      <c r="D345" s="36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x14ac:dyDescent="0.2">
      <c r="A346" s="29"/>
      <c r="B346" s="71"/>
      <c r="C346" s="29"/>
      <c r="D346" s="29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x14ac:dyDescent="0.2">
      <c r="A347" s="29"/>
      <c r="B347" s="71"/>
      <c r="C347" s="29"/>
      <c r="D347" s="29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x14ac:dyDescent="0.2">
      <c r="A348" s="29"/>
      <c r="B348" s="71"/>
      <c r="C348" s="29"/>
      <c r="D348" s="29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x14ac:dyDescent="0.2">
      <c r="A349" s="29"/>
      <c r="B349" s="71"/>
      <c r="C349" s="29"/>
      <c r="D349" s="29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x14ac:dyDescent="0.2">
      <c r="A350" s="29"/>
      <c r="B350" s="71"/>
      <c r="C350" s="29"/>
      <c r="D350" s="29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x14ac:dyDescent="0.2">
      <c r="A351" s="29"/>
      <c r="B351" s="71"/>
      <c r="C351" s="29"/>
      <c r="D351" s="29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x14ac:dyDescent="0.2">
      <c r="A352" s="29"/>
      <c r="B352" s="71"/>
      <c r="C352" s="29"/>
      <c r="D352" s="29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x14ac:dyDescent="0.2">
      <c r="A353" s="29"/>
      <c r="B353" s="71"/>
      <c r="C353" s="29"/>
      <c r="D353" s="29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x14ac:dyDescent="0.2">
      <c r="A354" s="29"/>
      <c r="B354" s="71"/>
      <c r="C354" s="29"/>
      <c r="D354" s="29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x14ac:dyDescent="0.2">
      <c r="A355" s="29"/>
      <c r="B355" s="71"/>
      <c r="C355" s="29"/>
      <c r="D355" s="29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x14ac:dyDescent="0.2">
      <c r="A356" s="29"/>
      <c r="B356" s="71"/>
      <c r="C356" s="29"/>
      <c r="D356" s="29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x14ac:dyDescent="0.2">
      <c r="A357" s="29"/>
      <c r="B357" s="71"/>
      <c r="C357" s="29"/>
      <c r="D357" s="29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x14ac:dyDescent="0.2">
      <c r="A358" s="29"/>
      <c r="B358" s="71"/>
      <c r="C358" s="29"/>
      <c r="D358" s="29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x14ac:dyDescent="0.2">
      <c r="A359" s="29"/>
      <c r="B359" s="71"/>
      <c r="C359" s="29"/>
      <c r="D359" s="29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x14ac:dyDescent="0.2">
      <c r="A360" s="29"/>
      <c r="B360" s="71"/>
      <c r="C360" s="29"/>
      <c r="D360" s="29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x14ac:dyDescent="0.2">
      <c r="A361" s="29"/>
      <c r="B361" s="71"/>
      <c r="C361" s="29"/>
      <c r="D361" s="29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x14ac:dyDescent="0.2">
      <c r="A362" s="29"/>
      <c r="B362" s="71"/>
      <c r="C362" s="29"/>
      <c r="D362" s="29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x14ac:dyDescent="0.2">
      <c r="A363" s="29"/>
      <c r="B363" s="71"/>
      <c r="C363" s="29"/>
      <c r="D363" s="29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x14ac:dyDescent="0.2">
      <c r="A364" s="29"/>
      <c r="B364" s="71"/>
      <c r="C364" s="29"/>
      <c r="D364" s="29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x14ac:dyDescent="0.2">
      <c r="A365" s="29"/>
      <c r="B365" s="71"/>
      <c r="C365" s="29"/>
      <c r="D365" s="29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x14ac:dyDescent="0.2">
      <c r="A366" s="29"/>
      <c r="B366" s="71"/>
      <c r="C366" s="29"/>
      <c r="D366" s="29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x14ac:dyDescent="0.2">
      <c r="A367" s="29"/>
      <c r="B367" s="71"/>
      <c r="C367" s="29"/>
      <c r="D367" s="29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x14ac:dyDescent="0.2">
      <c r="A368" s="29"/>
      <c r="B368" s="71"/>
      <c r="C368" s="29"/>
      <c r="D368" s="29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x14ac:dyDescent="0.2">
      <c r="A369" s="29"/>
      <c r="B369" s="71"/>
      <c r="C369" s="29"/>
      <c r="D369" s="29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x14ac:dyDescent="0.2">
      <c r="A370" s="29"/>
      <c r="B370" s="71"/>
      <c r="C370" s="29"/>
      <c r="D370" s="29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x14ac:dyDescent="0.2">
      <c r="A371" s="29"/>
      <c r="B371" s="71"/>
      <c r="C371" s="29"/>
      <c r="D371" s="29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x14ac:dyDescent="0.2">
      <c r="A372" s="29"/>
      <c r="B372" s="71"/>
      <c r="C372" s="29"/>
      <c r="D372" s="29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x14ac:dyDescent="0.2">
      <c r="A373" s="29"/>
      <c r="B373" s="71"/>
      <c r="C373" s="29"/>
      <c r="D373" s="29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x14ac:dyDescent="0.2">
      <c r="A374" s="29"/>
      <c r="B374" s="71"/>
      <c r="C374" s="29"/>
      <c r="D374" s="29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x14ac:dyDescent="0.2">
      <c r="A375" s="29"/>
      <c r="B375" s="71"/>
      <c r="C375" s="29"/>
      <c r="D375" s="29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x14ac:dyDescent="0.2">
      <c r="A376" s="29"/>
      <c r="B376" s="71"/>
      <c r="C376" s="29"/>
      <c r="D376" s="29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x14ac:dyDescent="0.2">
      <c r="A377" s="29"/>
      <c r="B377" s="71"/>
      <c r="C377" s="29"/>
      <c r="D377" s="29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x14ac:dyDescent="0.2">
      <c r="A378" s="29"/>
      <c r="B378" s="71"/>
      <c r="C378" s="29"/>
      <c r="D378" s="29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x14ac:dyDescent="0.2">
      <c r="A379" s="29"/>
      <c r="B379" s="71"/>
      <c r="C379" s="29"/>
      <c r="D379" s="29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x14ac:dyDescent="0.2">
      <c r="A380" s="29"/>
      <c r="B380" s="71"/>
      <c r="C380" s="29"/>
      <c r="D380" s="29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x14ac:dyDescent="0.2">
      <c r="A381" s="29"/>
      <c r="B381" s="71"/>
      <c r="C381" s="29"/>
      <c r="D381" s="29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x14ac:dyDescent="0.2">
      <c r="A382" s="29"/>
      <c r="B382" s="71"/>
      <c r="C382" s="29"/>
      <c r="D382" s="29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x14ac:dyDescent="0.2">
      <c r="A383" s="29"/>
      <c r="B383" s="71"/>
      <c r="C383" s="29"/>
      <c r="D383" s="29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x14ac:dyDescent="0.2">
      <c r="A384" s="29"/>
      <c r="B384" s="71"/>
      <c r="C384" s="29"/>
      <c r="D384" s="29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x14ac:dyDescent="0.2">
      <c r="A385" s="29"/>
      <c r="B385" s="71"/>
      <c r="C385" s="29"/>
      <c r="D385" s="29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x14ac:dyDescent="0.2">
      <c r="A386" s="29"/>
      <c r="B386" s="71"/>
      <c r="C386" s="29"/>
      <c r="D386" s="29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x14ac:dyDescent="0.2">
      <c r="A387" s="29"/>
      <c r="B387" s="71"/>
      <c r="C387" s="29"/>
      <c r="D387" s="29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x14ac:dyDescent="0.2">
      <c r="A388" s="29"/>
      <c r="B388" s="71"/>
      <c r="C388" s="29"/>
      <c r="D388" s="29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x14ac:dyDescent="0.2">
      <c r="A389" s="29"/>
      <c r="B389" s="71"/>
      <c r="C389" s="29"/>
      <c r="D389" s="29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x14ac:dyDescent="0.2">
      <c r="A390" s="29"/>
      <c r="B390" s="71"/>
      <c r="C390" s="29"/>
      <c r="D390" s="29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x14ac:dyDescent="0.2">
      <c r="A391" s="29"/>
      <c r="B391" s="71"/>
      <c r="C391" s="29"/>
      <c r="D391" s="29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x14ac:dyDescent="0.2">
      <c r="A392" s="29"/>
      <c r="B392" s="71"/>
      <c r="C392" s="29"/>
      <c r="D392" s="29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x14ac:dyDescent="0.2">
      <c r="A393" s="29"/>
      <c r="B393" s="71"/>
      <c r="C393" s="29"/>
      <c r="D393" s="29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x14ac:dyDescent="0.2">
      <c r="A394" s="29"/>
      <c r="B394" s="71"/>
      <c r="C394" s="29"/>
      <c r="D394" s="29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x14ac:dyDescent="0.2">
      <c r="A395" s="29"/>
      <c r="B395" s="71"/>
      <c r="C395" s="29"/>
      <c r="D395" s="29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x14ac:dyDescent="0.2">
      <c r="A396" s="29"/>
      <c r="B396" s="71"/>
      <c r="C396" s="29"/>
      <c r="D396" s="29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x14ac:dyDescent="0.2">
      <c r="A397" s="29"/>
      <c r="B397" s="71"/>
      <c r="C397" s="29"/>
      <c r="D397" s="29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x14ac:dyDescent="0.2">
      <c r="A398" s="29"/>
      <c r="B398" s="71"/>
      <c r="C398" s="29"/>
      <c r="D398" s="29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x14ac:dyDescent="0.2">
      <c r="A399" s="29"/>
      <c r="B399" s="71"/>
      <c r="C399" s="29"/>
      <c r="D399" s="29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x14ac:dyDescent="0.2">
      <c r="A400" s="29"/>
      <c r="B400" s="71"/>
      <c r="C400" s="29"/>
      <c r="D400" s="29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x14ac:dyDescent="0.2">
      <c r="A401" s="29"/>
      <c r="B401" s="71"/>
      <c r="C401" s="29"/>
      <c r="D401" s="29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x14ac:dyDescent="0.2">
      <c r="A402" s="29"/>
      <c r="B402" s="71"/>
      <c r="C402" s="29"/>
      <c r="D402" s="29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x14ac:dyDescent="0.2">
      <c r="A403" s="29"/>
      <c r="B403" s="71"/>
      <c r="C403" s="29"/>
      <c r="D403" s="29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x14ac:dyDescent="0.2">
      <c r="A404" s="29"/>
      <c r="B404" s="71"/>
      <c r="C404" s="29"/>
      <c r="D404" s="29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x14ac:dyDescent="0.2">
      <c r="A405" s="29"/>
      <c r="B405" s="71"/>
      <c r="C405" s="29"/>
      <c r="D405" s="29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x14ac:dyDescent="0.2">
      <c r="A406" s="29"/>
      <c r="B406" s="71"/>
      <c r="C406" s="29"/>
      <c r="D406" s="29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x14ac:dyDescent="0.2">
      <c r="A407" s="29"/>
      <c r="B407" s="71"/>
      <c r="C407" s="29"/>
      <c r="D407" s="29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x14ac:dyDescent="0.2">
      <c r="A408" s="29"/>
      <c r="B408" s="71"/>
      <c r="C408" s="29"/>
      <c r="D408" s="29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x14ac:dyDescent="0.2">
      <c r="A409" s="29"/>
      <c r="B409" s="71"/>
      <c r="C409" s="29"/>
      <c r="D409" s="29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x14ac:dyDescent="0.2">
      <c r="A410" s="29"/>
      <c r="B410" s="71"/>
      <c r="C410" s="29"/>
      <c r="D410" s="29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x14ac:dyDescent="0.2">
      <c r="A411" s="29"/>
      <c r="B411" s="71"/>
      <c r="C411" s="29"/>
      <c r="D411" s="29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x14ac:dyDescent="0.2">
      <c r="A412" s="29"/>
      <c r="B412" s="71"/>
      <c r="C412" s="29"/>
      <c r="D412" s="29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x14ac:dyDescent="0.2">
      <c r="A413" s="29"/>
      <c r="B413" s="71"/>
      <c r="C413" s="29"/>
      <c r="D413" s="29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x14ac:dyDescent="0.2">
      <c r="A414" s="29"/>
      <c r="B414" s="71"/>
      <c r="C414" s="29"/>
      <c r="D414" s="29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x14ac:dyDescent="0.2">
      <c r="A415" s="29"/>
      <c r="B415" s="71"/>
      <c r="C415" s="29"/>
      <c r="D415" s="29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x14ac:dyDescent="0.2">
      <c r="A416" s="29"/>
      <c r="B416" s="71"/>
      <c r="C416" s="29"/>
      <c r="D416" s="29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x14ac:dyDescent="0.2">
      <c r="A417" s="29"/>
      <c r="B417" s="71"/>
      <c r="C417" s="29"/>
      <c r="D417" s="29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x14ac:dyDescent="0.2">
      <c r="A418" s="29"/>
      <c r="B418" s="71"/>
      <c r="C418" s="29"/>
      <c r="D418" s="29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x14ac:dyDescent="0.2">
      <c r="A419" s="29"/>
      <c r="B419" s="71"/>
      <c r="C419" s="29"/>
      <c r="D419" s="29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x14ac:dyDescent="0.2">
      <c r="A420" s="29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x14ac:dyDescent="0.2">
      <c r="A421" s="29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x14ac:dyDescent="0.2">
      <c r="A422" s="29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x14ac:dyDescent="0.2">
      <c r="A423" s="29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x14ac:dyDescent="0.2">
      <c r="A424" s="29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x14ac:dyDescent="0.2">
      <c r="A425" s="29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x14ac:dyDescent="0.2">
      <c r="A426" s="29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x14ac:dyDescent="0.2">
      <c r="A427" s="29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x14ac:dyDescent="0.2">
      <c r="A428" s="29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x14ac:dyDescent="0.2">
      <c r="A429" s="29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x14ac:dyDescent="0.2">
      <c r="A430" s="29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x14ac:dyDescent="0.2">
      <c r="A431" s="29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x14ac:dyDescent="0.2">
      <c r="A432" s="29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x14ac:dyDescent="0.2">
      <c r="A433" s="29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x14ac:dyDescent="0.2">
      <c r="A434" s="29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x14ac:dyDescent="0.2">
      <c r="A435" s="29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x14ac:dyDescent="0.2">
      <c r="A436" s="29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x14ac:dyDescent="0.2">
      <c r="A437" s="29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x14ac:dyDescent="0.2">
      <c r="A438" s="29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x14ac:dyDescent="0.2">
      <c r="A439" s="29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x14ac:dyDescent="0.2">
      <c r="A440" s="29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x14ac:dyDescent="0.2">
      <c r="A441" s="29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x14ac:dyDescent="0.2">
      <c r="A442" s="29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x14ac:dyDescent="0.2">
      <c r="A443" s="29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x14ac:dyDescent="0.2">
      <c r="A444" s="29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x14ac:dyDescent="0.2">
      <c r="A445" s="29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x14ac:dyDescent="0.2">
      <c r="A446" s="29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x14ac:dyDescent="0.2">
      <c r="A447" s="29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x14ac:dyDescent="0.2">
      <c r="A448" s="29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x14ac:dyDescent="0.2">
      <c r="A449" s="29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x14ac:dyDescent="0.2">
      <c r="A450" s="29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x14ac:dyDescent="0.2">
      <c r="A451" s="29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x14ac:dyDescent="0.2">
      <c r="A452" s="29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x14ac:dyDescent="0.2">
      <c r="A453" s="29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x14ac:dyDescent="0.2">
      <c r="A454" s="29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x14ac:dyDescent="0.2">
      <c r="A455" s="11"/>
    </row>
    <row r="456" spans="1:34" x14ac:dyDescent="0.2">
      <c r="A456" s="11"/>
    </row>
    <row r="457" spans="1:34" x14ac:dyDescent="0.2">
      <c r="A457" s="11"/>
    </row>
    <row r="458" spans="1:34" x14ac:dyDescent="0.2">
      <c r="A458" s="11"/>
    </row>
    <row r="459" spans="1:34" x14ac:dyDescent="0.2">
      <c r="A459" s="11"/>
    </row>
    <row r="460" spans="1:34" x14ac:dyDescent="0.2">
      <c r="A460" s="11"/>
    </row>
    <row r="461" spans="1:34" x14ac:dyDescent="0.2">
      <c r="A461" s="11"/>
    </row>
    <row r="462" spans="1:34" x14ac:dyDescent="0.2">
      <c r="A462" s="11"/>
    </row>
    <row r="463" spans="1:34" x14ac:dyDescent="0.2">
      <c r="A463" s="11"/>
    </row>
    <row r="464" spans="1:34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</sheetData>
  <protectedRanges>
    <protectedRange sqref="A249:D253" name="Range1"/>
  </protectedRanges>
  <phoneticPr fontId="8" type="noConversion"/>
  <hyperlinks>
    <hyperlink ref="H3800" r:id="rId1" display="http://vsolj.cetus-net.org/bulletin.html" xr:uid="{00000000-0004-0000-0000-000000000000}"/>
    <hyperlink ref="H65120" r:id="rId2" display="http://vsolj.cetus-net.org/bulletin.html" xr:uid="{00000000-0004-0000-0000-000001000000}"/>
    <hyperlink ref="H65113" r:id="rId3" display="http://vsolj.cetus-net.org/bulletin.html" xr:uid="{00000000-0004-0000-0000-000002000000}"/>
    <hyperlink ref="AP2610" r:id="rId4" display="http://cdsbib.u-strasbg.fr/cgi-bin/cdsbib?1990RMxAA..21..381G" xr:uid="{00000000-0004-0000-0000-000003000000}"/>
    <hyperlink ref="AP2613" r:id="rId5" display="http://cdsbib.u-strasbg.fr/cgi-bin/cdsbib?1990RMxAA..21..381G" xr:uid="{00000000-0004-0000-0000-000004000000}"/>
    <hyperlink ref="AP2611" r:id="rId6" display="http://cdsbib.u-strasbg.fr/cgi-bin/cdsbib?1990RMxAA..21..381G" xr:uid="{00000000-0004-0000-0000-000005000000}"/>
    <hyperlink ref="AP2589" r:id="rId7" display="http://cdsbib.u-strasbg.fr/cgi-bin/cdsbib?1990RMxAA..21..381G" xr:uid="{00000000-0004-0000-0000-000006000000}"/>
    <hyperlink ref="I65120" r:id="rId8" display="http://vsolj.cetus-net.org/bulletin.html" xr:uid="{00000000-0004-0000-0000-000007000000}"/>
    <hyperlink ref="AQ2723" r:id="rId9" display="http://cdsbib.u-strasbg.fr/cgi-bin/cdsbib?1990RMxAA..21..381G" xr:uid="{00000000-0004-0000-0000-000008000000}"/>
    <hyperlink ref="AQ992" r:id="rId10" display="http://cdsbib.u-strasbg.fr/cgi-bin/cdsbib?1990RMxAA..21..381G" xr:uid="{00000000-0004-0000-0000-000009000000}"/>
    <hyperlink ref="AQ2724" r:id="rId11" display="http://cdsbib.u-strasbg.fr/cgi-bin/cdsbib?1990RMxAA..21..381G" xr:uid="{00000000-0004-0000-0000-00000A000000}"/>
    <hyperlink ref="H65117" r:id="rId12" display="https://www.aavso.org/ejaavso" xr:uid="{00000000-0004-0000-0000-00000B000000}"/>
    <hyperlink ref="H65151" r:id="rId13" display="http://vsolj.cetus-net.org/bulletin.html" xr:uid="{00000000-0004-0000-0000-00000C000000}"/>
    <hyperlink ref="H65144" r:id="rId14" display="https://www.aavso.org/ejaavso" xr:uid="{00000000-0004-0000-0000-00000D000000}"/>
    <hyperlink ref="I65151" r:id="rId15" display="http://vsolj.cetus-net.org/bulletin.html" xr:uid="{00000000-0004-0000-0000-00000E000000}"/>
    <hyperlink ref="AQ58801" r:id="rId16" display="http://cdsbib.u-strasbg.fr/cgi-bin/cdsbib?1990RMxAA..21..381G" xr:uid="{00000000-0004-0000-0000-00000F000000}"/>
    <hyperlink ref="H65148" r:id="rId17" display="https://www.aavso.org/ejaavso" xr:uid="{00000000-0004-0000-0000-000010000000}"/>
    <hyperlink ref="AP6165" r:id="rId18" display="http://cdsbib.u-strasbg.fr/cgi-bin/cdsbib?1990RMxAA..21..381G" xr:uid="{00000000-0004-0000-0000-000011000000}"/>
    <hyperlink ref="AP6168" r:id="rId19" display="http://cdsbib.u-strasbg.fr/cgi-bin/cdsbib?1990RMxAA..21..381G" xr:uid="{00000000-0004-0000-0000-000012000000}"/>
    <hyperlink ref="AP6166" r:id="rId20" display="http://cdsbib.u-strasbg.fr/cgi-bin/cdsbib?1990RMxAA..21..381G" xr:uid="{00000000-0004-0000-0000-000013000000}"/>
    <hyperlink ref="AP6150" r:id="rId21" display="http://cdsbib.u-strasbg.fr/cgi-bin/cdsbib?1990RMxAA..21..381G" xr:uid="{00000000-0004-0000-0000-000014000000}"/>
    <hyperlink ref="AQ6379" r:id="rId22" display="http://cdsbib.u-strasbg.fr/cgi-bin/cdsbib?1990RMxAA..21..381G" xr:uid="{00000000-0004-0000-0000-000015000000}"/>
    <hyperlink ref="AQ6383" r:id="rId23" display="http://cdsbib.u-strasbg.fr/cgi-bin/cdsbib?1990RMxAA..21..381G" xr:uid="{00000000-0004-0000-0000-000016000000}"/>
    <hyperlink ref="AQ888" r:id="rId24" display="http://cdsbib.u-strasbg.fr/cgi-bin/cdsbib?1990RMxAA..21..381G" xr:uid="{00000000-0004-0000-0000-000017000000}"/>
    <hyperlink ref="I5025" r:id="rId25" display="http://vsolj.cetus-net.org/bulletin.html" xr:uid="{00000000-0004-0000-0000-000018000000}"/>
    <hyperlink ref="H5025" r:id="rId26" display="http://vsolj.cetus-net.org/bulletin.html" xr:uid="{00000000-0004-0000-0000-000019000000}"/>
    <hyperlink ref="AQ2451" r:id="rId27" display="http://cdsbib.u-strasbg.fr/cgi-bin/cdsbib?1990RMxAA..21..381G" xr:uid="{00000000-0004-0000-0000-00001A000000}"/>
    <hyperlink ref="AQ2450" r:id="rId28" display="http://cdsbib.u-strasbg.fr/cgi-bin/cdsbib?1990RMxAA..21..381G" xr:uid="{00000000-0004-0000-0000-00001B000000}"/>
    <hyperlink ref="AP2205" r:id="rId29" display="http://cdsbib.u-strasbg.fr/cgi-bin/cdsbib?1990RMxAA..21..381G" xr:uid="{00000000-0004-0000-0000-00001C000000}"/>
    <hyperlink ref="AP2231" r:id="rId30" display="http://cdsbib.u-strasbg.fr/cgi-bin/cdsbib?1990RMxAA..21..381G" xr:uid="{00000000-0004-0000-0000-00001D000000}"/>
    <hyperlink ref="AP2232" r:id="rId31" display="http://cdsbib.u-strasbg.fr/cgi-bin/cdsbib?1990RMxAA..21..381G" xr:uid="{00000000-0004-0000-0000-00001E000000}"/>
    <hyperlink ref="AP2228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21"/>
  <sheetViews>
    <sheetView topLeftCell="A217" workbookViewId="0">
      <selection activeCell="S29" sqref="S29"/>
    </sheetView>
  </sheetViews>
  <sheetFormatPr defaultColWidth="10.28515625" defaultRowHeight="12.75" x14ac:dyDescent="0.2"/>
  <cols>
    <col min="1" max="1" width="20.7109375" customWidth="1"/>
    <col min="2" max="2" width="5.140625" style="4" customWidth="1"/>
    <col min="3" max="3" width="11.85546875" customWidth="1"/>
    <col min="4" max="4" width="9.42578125" customWidth="1"/>
    <col min="5" max="5" width="10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146</v>
      </c>
    </row>
    <row r="2" spans="1:6" x14ac:dyDescent="0.2">
      <c r="A2" t="s">
        <v>37</v>
      </c>
      <c r="B2" s="12" t="s">
        <v>145</v>
      </c>
    </row>
    <row r="3" spans="1:6" ht="13.5" thickBot="1" x14ac:dyDescent="0.25">
      <c r="C3" s="39"/>
    </row>
    <row r="4" spans="1:6" ht="14.25" thickTop="1" thickBot="1" x14ac:dyDescent="0.25">
      <c r="A4" s="6" t="s">
        <v>13</v>
      </c>
      <c r="C4" s="2">
        <v>41650.339999999997</v>
      </c>
      <c r="D4" s="3">
        <v>1.4862960000000001</v>
      </c>
    </row>
    <row r="5" spans="1:6" ht="13.5" thickTop="1" x14ac:dyDescent="0.2">
      <c r="A5" s="13" t="s">
        <v>147</v>
      </c>
      <c r="B5" s="14"/>
      <c r="C5" s="15">
        <v>8</v>
      </c>
      <c r="D5" s="14" t="s">
        <v>148</v>
      </c>
    </row>
    <row r="6" spans="1:6" x14ac:dyDescent="0.2">
      <c r="A6" s="6" t="s">
        <v>14</v>
      </c>
    </row>
    <row r="7" spans="1:6" x14ac:dyDescent="0.2">
      <c r="A7" t="s">
        <v>15</v>
      </c>
      <c r="C7">
        <f>+C4</f>
        <v>41650.339999999997</v>
      </c>
    </row>
    <row r="8" spans="1:6" x14ac:dyDescent="0.2">
      <c r="A8" t="s">
        <v>16</v>
      </c>
      <c r="C8">
        <f>+D4</f>
        <v>1.4862960000000001</v>
      </c>
    </row>
    <row r="9" spans="1:6" x14ac:dyDescent="0.2">
      <c r="A9" s="27" t="s">
        <v>153</v>
      </c>
      <c r="B9" s="28">
        <v>53</v>
      </c>
      <c r="C9" s="17" t="str">
        <f>"F"&amp;B9</f>
        <v>F53</v>
      </c>
      <c r="D9" s="9" t="str">
        <f>"G"&amp;B9</f>
        <v>G53</v>
      </c>
    </row>
    <row r="10" spans="1:6" ht="13.5" thickBot="1" x14ac:dyDescent="0.25">
      <c r="A10" s="14"/>
      <c r="B10" s="14"/>
      <c r="C10" s="5" t="s">
        <v>33</v>
      </c>
      <c r="D10" s="5" t="s">
        <v>34</v>
      </c>
      <c r="E10" s="14"/>
    </row>
    <row r="11" spans="1:6" x14ac:dyDescent="0.2">
      <c r="A11" s="14" t="s">
        <v>29</v>
      </c>
      <c r="B11" s="14"/>
      <c r="C11" s="16">
        <f ca="1">INTERCEPT(INDIRECT($D$9):G992,INDIRECT($C$9):F992)</f>
        <v>-2.1544260200369987E-2</v>
      </c>
      <c r="D11" s="4"/>
      <c r="E11" s="14"/>
    </row>
    <row r="12" spans="1:6" x14ac:dyDescent="0.2">
      <c r="A12" s="14" t="s">
        <v>30</v>
      </c>
      <c r="B12" s="14"/>
      <c r="C12" s="16">
        <f ca="1">SLOPE(INDIRECT($D$9):G992,INDIRECT($C$9):F992)</f>
        <v>8.8221215777024677E-6</v>
      </c>
      <c r="D12" s="4"/>
      <c r="E12" s="14"/>
    </row>
    <row r="13" spans="1:6" x14ac:dyDescent="0.2">
      <c r="A13" s="14" t="s">
        <v>32</v>
      </c>
      <c r="B13" s="14"/>
      <c r="C13" s="4" t="s">
        <v>27</v>
      </c>
    </row>
    <row r="14" spans="1:6" x14ac:dyDescent="0.2">
      <c r="A14" s="14"/>
      <c r="B14" s="14"/>
      <c r="C14" s="14"/>
    </row>
    <row r="15" spans="1:6" x14ac:dyDescent="0.2">
      <c r="A15" s="18" t="s">
        <v>31</v>
      </c>
      <c r="B15" s="14"/>
      <c r="C15" s="19">
        <f ca="1">(C7+C11)+(C8+C12)*INT(MAX(F21:F3533))</f>
        <v>57409.608484694887</v>
      </c>
      <c r="E15" s="20" t="s">
        <v>235</v>
      </c>
      <c r="F15" s="15">
        <v>1</v>
      </c>
    </row>
    <row r="16" spans="1:6" x14ac:dyDescent="0.2">
      <c r="A16" s="22" t="s">
        <v>17</v>
      </c>
      <c r="B16" s="14"/>
      <c r="C16" s="23">
        <f ca="1">+C8+C12</f>
        <v>1.4863048221215778</v>
      </c>
      <c r="E16" s="20" t="s">
        <v>149</v>
      </c>
      <c r="F16" s="21">
        <f ca="1">NOW()+15018.5+$C$5/24</f>
        <v>60570.50740451389</v>
      </c>
    </row>
    <row r="17" spans="1:34" ht="13.5" thickBot="1" x14ac:dyDescent="0.25">
      <c r="A17" s="20" t="s">
        <v>151</v>
      </c>
      <c r="B17" s="14"/>
      <c r="C17" s="14">
        <f>COUNT(C21:C2191)</f>
        <v>216</v>
      </c>
      <c r="E17" s="20" t="s">
        <v>236</v>
      </c>
      <c r="F17" s="21">
        <f ca="1">ROUND(2*(F16-$C$7)/$C$8,0)/2+F15</f>
        <v>12730.5</v>
      </c>
    </row>
    <row r="18" spans="1:34" ht="14.25" thickTop="1" thickBot="1" x14ac:dyDescent="0.25">
      <c r="A18" s="22" t="s">
        <v>18</v>
      </c>
      <c r="B18" s="14"/>
      <c r="C18" s="25">
        <f ca="1">+C15</f>
        <v>57409.608484694887</v>
      </c>
      <c r="D18" s="26">
        <f ca="1">+C16</f>
        <v>1.4863048221215778</v>
      </c>
      <c r="E18" s="20" t="s">
        <v>150</v>
      </c>
      <c r="F18" s="9">
        <f ca="1">ROUND(2*(F16-$C$15)/$C$16,0)/2+F15</f>
        <v>2127.5</v>
      </c>
    </row>
    <row r="19" spans="1:34" ht="13.5" thickTop="1" x14ac:dyDescent="0.2">
      <c r="E19" s="20" t="s">
        <v>152</v>
      </c>
      <c r="F19" s="24">
        <f ca="1">+$C$15+$C$16*F18-15018.5-$C$5/24</f>
        <v>45552.888660425211</v>
      </c>
    </row>
    <row r="20" spans="1:34" ht="13.5" thickBot="1" x14ac:dyDescent="0.25">
      <c r="A20" s="5" t="s">
        <v>19</v>
      </c>
      <c r="B20" s="5" t="s">
        <v>20</v>
      </c>
      <c r="C20" s="5" t="s">
        <v>21</v>
      </c>
      <c r="D20" s="5" t="s">
        <v>26</v>
      </c>
      <c r="E20" s="5" t="s">
        <v>22</v>
      </c>
      <c r="F20" s="5" t="s">
        <v>23</v>
      </c>
      <c r="G20" s="5" t="s">
        <v>24</v>
      </c>
      <c r="H20" s="8" t="s">
        <v>25</v>
      </c>
      <c r="I20" s="8" t="s">
        <v>130</v>
      </c>
      <c r="J20" s="8" t="s">
        <v>125</v>
      </c>
      <c r="K20" s="8" t="s">
        <v>129</v>
      </c>
      <c r="L20" s="8" t="s">
        <v>38</v>
      </c>
      <c r="M20" s="8" t="s">
        <v>39</v>
      </c>
      <c r="N20" s="8" t="s">
        <v>40</v>
      </c>
      <c r="O20" s="8" t="s">
        <v>36</v>
      </c>
      <c r="P20" s="7" t="s">
        <v>35</v>
      </c>
      <c r="Q20" s="5" t="s">
        <v>28</v>
      </c>
      <c r="R20" s="70" t="s">
        <v>231</v>
      </c>
    </row>
    <row r="21" spans="1:34" x14ac:dyDescent="0.2">
      <c r="A21" s="29" t="s">
        <v>142</v>
      </c>
      <c r="B21" s="30"/>
      <c r="C21" s="35">
        <v>19039.28</v>
      </c>
      <c r="D21" s="35"/>
      <c r="E21" s="31">
        <f t="shared" ref="E21:E84" si="0">+(C21-C$7)/C$8</f>
        <v>-15213.026207431089</v>
      </c>
      <c r="F21" s="31">
        <f t="shared" ref="F21:F84" si="1">ROUND(2*E21,0)/2</f>
        <v>-15213</v>
      </c>
      <c r="G21" s="31">
        <f t="shared" ref="G21:G55" si="2">+C21-(C$7+F21*C$8)</f>
        <v>-3.8951999995333608E-2</v>
      </c>
      <c r="H21" s="31"/>
      <c r="I21" s="31"/>
      <c r="J21" s="31"/>
      <c r="K21" s="31"/>
      <c r="L21" s="31"/>
      <c r="M21" s="31"/>
      <c r="N21" s="31">
        <f t="shared" ref="N21:N55" si="3">G21</f>
        <v>-3.8951999995333608E-2</v>
      </c>
      <c r="O21" s="31"/>
      <c r="P21" s="31"/>
      <c r="Q21" s="32">
        <f t="shared" ref="Q21:Q84" si="4">+C21-15018.5</f>
        <v>4020.7799999999988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">
      <c r="A22" s="29" t="s">
        <v>139</v>
      </c>
      <c r="B22" s="30"/>
      <c r="C22" s="35">
        <v>21451.510999999999</v>
      </c>
      <c r="D22" s="35"/>
      <c r="E22" s="31">
        <f t="shared" si="0"/>
        <v>-13590.044647903242</v>
      </c>
      <c r="F22" s="31">
        <f t="shared" si="1"/>
        <v>-13590</v>
      </c>
      <c r="G22" s="31">
        <f t="shared" si="2"/>
        <v>-6.6359999997075647E-2</v>
      </c>
      <c r="H22" s="31"/>
      <c r="I22" s="31"/>
      <c r="J22" s="31"/>
      <c r="K22" s="31"/>
      <c r="L22" s="31"/>
      <c r="M22" s="31"/>
      <c r="N22" s="31">
        <f t="shared" si="3"/>
        <v>-6.6359999997075647E-2</v>
      </c>
      <c r="O22" s="31"/>
      <c r="P22" s="31"/>
      <c r="Q22" s="32">
        <f t="shared" si="4"/>
        <v>6433.0109999999986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">
      <c r="A23" s="29" t="s">
        <v>137</v>
      </c>
      <c r="B23" s="30"/>
      <c r="C23" s="35">
        <v>21457.460999999999</v>
      </c>
      <c r="D23" s="35"/>
      <c r="E23" s="31">
        <f t="shared" si="0"/>
        <v>-13586.041407633471</v>
      </c>
      <c r="F23" s="31">
        <f t="shared" si="1"/>
        <v>-13586</v>
      </c>
      <c r="G23" s="31">
        <f t="shared" si="2"/>
        <v>-6.1543999996501952E-2</v>
      </c>
      <c r="H23" s="31"/>
      <c r="I23" s="31"/>
      <c r="J23" s="31"/>
      <c r="K23" s="31"/>
      <c r="L23" s="31"/>
      <c r="M23" s="31"/>
      <c r="N23" s="31">
        <f t="shared" si="3"/>
        <v>-6.1543999996501952E-2</v>
      </c>
      <c r="O23" s="31"/>
      <c r="P23" s="31"/>
      <c r="Q23" s="32">
        <f t="shared" si="4"/>
        <v>6438.9609999999993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">
      <c r="A24" s="29" t="s">
        <v>139</v>
      </c>
      <c r="B24" s="30"/>
      <c r="C24" s="35">
        <v>21460.441999999999</v>
      </c>
      <c r="D24" s="35"/>
      <c r="E24" s="31">
        <f t="shared" si="0"/>
        <v>-13584.035750617641</v>
      </c>
      <c r="F24" s="31">
        <f t="shared" si="1"/>
        <v>-13584</v>
      </c>
      <c r="G24" s="31">
        <f t="shared" si="2"/>
        <v>-5.3135999994992744E-2</v>
      </c>
      <c r="H24" s="31"/>
      <c r="I24" s="31"/>
      <c r="J24" s="31"/>
      <c r="K24" s="31"/>
      <c r="L24" s="31"/>
      <c r="M24" s="31"/>
      <c r="N24" s="31">
        <f t="shared" si="3"/>
        <v>-5.3135999994992744E-2</v>
      </c>
      <c r="O24" s="31"/>
      <c r="P24" s="31"/>
      <c r="Q24" s="32">
        <f t="shared" si="4"/>
        <v>6441.9419999999991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">
      <c r="A25" s="29" t="s">
        <v>139</v>
      </c>
      <c r="B25" s="30"/>
      <c r="C25" s="35">
        <v>21567.446</v>
      </c>
      <c r="D25" s="35"/>
      <c r="E25" s="31">
        <f t="shared" si="0"/>
        <v>-13512.042015856865</v>
      </c>
      <c r="F25" s="31">
        <f t="shared" si="1"/>
        <v>-13512</v>
      </c>
      <c r="G25" s="31">
        <f t="shared" si="2"/>
        <v>-6.2447999996948056E-2</v>
      </c>
      <c r="H25" s="31"/>
      <c r="I25" s="31"/>
      <c r="J25" s="31"/>
      <c r="K25" s="31"/>
      <c r="L25" s="31"/>
      <c r="M25" s="31"/>
      <c r="N25" s="31">
        <f t="shared" si="3"/>
        <v>-6.2447999996948056E-2</v>
      </c>
      <c r="O25" s="31"/>
      <c r="P25" s="31"/>
      <c r="Q25" s="32">
        <f t="shared" si="4"/>
        <v>6548.9459999999999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">
      <c r="A26" s="29" t="s">
        <v>139</v>
      </c>
      <c r="B26" s="30"/>
      <c r="C26" s="35">
        <v>21597.18</v>
      </c>
      <c r="D26" s="35"/>
      <c r="E26" s="31">
        <f t="shared" si="0"/>
        <v>-13492.036579523859</v>
      </c>
      <c r="F26" s="31">
        <f t="shared" si="1"/>
        <v>-13492</v>
      </c>
      <c r="G26" s="31">
        <f t="shared" si="2"/>
        <v>-5.4367999993701233E-2</v>
      </c>
      <c r="H26" s="31"/>
      <c r="I26" s="31"/>
      <c r="J26" s="31"/>
      <c r="K26" s="31"/>
      <c r="L26" s="31"/>
      <c r="M26" s="31"/>
      <c r="N26" s="31">
        <f t="shared" si="3"/>
        <v>-5.4367999993701233E-2</v>
      </c>
      <c r="O26" s="31"/>
      <c r="P26" s="31"/>
      <c r="Q26" s="32">
        <f t="shared" si="4"/>
        <v>6578.68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">
      <c r="A27" s="29" t="s">
        <v>137</v>
      </c>
      <c r="B27" s="30"/>
      <c r="C27" s="35">
        <v>21628.383999999998</v>
      </c>
      <c r="D27" s="35"/>
      <c r="E27" s="31">
        <f t="shared" si="0"/>
        <v>-13471.042107359501</v>
      </c>
      <c r="F27" s="31">
        <f t="shared" si="1"/>
        <v>-13471</v>
      </c>
      <c r="G27" s="31">
        <f t="shared" si="2"/>
        <v>-6.2583999995695194E-2</v>
      </c>
      <c r="H27" s="31"/>
      <c r="I27" s="31"/>
      <c r="J27" s="31"/>
      <c r="K27" s="31"/>
      <c r="L27" s="31"/>
      <c r="M27" s="31"/>
      <c r="N27" s="31">
        <f t="shared" si="3"/>
        <v>-6.2583999995695194E-2</v>
      </c>
      <c r="O27" s="31"/>
      <c r="P27" s="31"/>
      <c r="Q27" s="32">
        <f t="shared" si="4"/>
        <v>6609.8839999999982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">
      <c r="A28" s="29" t="s">
        <v>139</v>
      </c>
      <c r="B28" s="30"/>
      <c r="C28" s="35">
        <v>21873.63</v>
      </c>
      <c r="D28" s="35"/>
      <c r="E28" s="31">
        <f t="shared" si="0"/>
        <v>-13306.037290014907</v>
      </c>
      <c r="F28" s="31">
        <f t="shared" si="1"/>
        <v>-13306</v>
      </c>
      <c r="G28" s="31">
        <f t="shared" si="2"/>
        <v>-5.5423999994673068E-2</v>
      </c>
      <c r="H28" s="31"/>
      <c r="I28" s="31"/>
      <c r="J28" s="31"/>
      <c r="K28" s="31"/>
      <c r="L28" s="31"/>
      <c r="M28" s="31"/>
      <c r="N28" s="31">
        <f t="shared" si="3"/>
        <v>-5.5423999994673068E-2</v>
      </c>
      <c r="O28" s="31"/>
      <c r="P28" s="31"/>
      <c r="Q28" s="32">
        <f t="shared" si="4"/>
        <v>6855.130000000001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">
      <c r="A29" s="29" t="s">
        <v>139</v>
      </c>
      <c r="B29" s="30"/>
      <c r="C29" s="35">
        <v>21891.471000000001</v>
      </c>
      <c r="D29" s="35"/>
      <c r="E29" s="31">
        <f t="shared" si="0"/>
        <v>-13294.033624527008</v>
      </c>
      <c r="F29" s="31">
        <f t="shared" si="1"/>
        <v>-13294</v>
      </c>
      <c r="G29" s="31">
        <f t="shared" si="2"/>
        <v>-4.9975999994785525E-2</v>
      </c>
      <c r="H29" s="31"/>
      <c r="I29" s="31"/>
      <c r="J29" s="31"/>
      <c r="K29" s="31"/>
      <c r="L29" s="31"/>
      <c r="M29" s="31"/>
      <c r="N29" s="31">
        <f t="shared" si="3"/>
        <v>-4.9975999994785525E-2</v>
      </c>
      <c r="O29" s="31"/>
      <c r="P29" s="31"/>
      <c r="Q29" s="32">
        <f t="shared" si="4"/>
        <v>6872.9710000000014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2">
      <c r="A30" s="29" t="s">
        <v>139</v>
      </c>
      <c r="B30" s="30"/>
      <c r="C30" s="35">
        <v>22203.585999999999</v>
      </c>
      <c r="D30" s="35"/>
      <c r="E30" s="31">
        <f t="shared" si="0"/>
        <v>-13084.038441871604</v>
      </c>
      <c r="F30" s="31">
        <f t="shared" si="1"/>
        <v>-13084</v>
      </c>
      <c r="G30" s="31">
        <f t="shared" si="2"/>
        <v>-5.7135999995807651E-2</v>
      </c>
      <c r="H30" s="31"/>
      <c r="I30" s="31"/>
      <c r="J30" s="31"/>
      <c r="K30" s="31"/>
      <c r="L30" s="31"/>
      <c r="M30" s="31"/>
      <c r="N30" s="31">
        <f t="shared" si="3"/>
        <v>-5.7135999995807651E-2</v>
      </c>
      <c r="O30" s="31"/>
      <c r="P30" s="31"/>
      <c r="Q30" s="32">
        <f t="shared" si="4"/>
        <v>7185.0859999999993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2">
      <c r="A31" s="29" t="s">
        <v>137</v>
      </c>
      <c r="B31" s="30"/>
      <c r="C31" s="35">
        <v>22206.57</v>
      </c>
      <c r="D31" s="35"/>
      <c r="E31" s="31">
        <f t="shared" si="0"/>
        <v>-13082.030766415301</v>
      </c>
      <c r="F31" s="31">
        <f t="shared" si="1"/>
        <v>-13082</v>
      </c>
      <c r="G31" s="31">
        <f t="shared" si="2"/>
        <v>-4.5727999997325242E-2</v>
      </c>
      <c r="H31" s="31"/>
      <c r="I31" s="31"/>
      <c r="J31" s="31"/>
      <c r="K31" s="31"/>
      <c r="L31" s="31"/>
      <c r="M31" s="31"/>
      <c r="N31" s="31">
        <f t="shared" si="3"/>
        <v>-4.5727999997325242E-2</v>
      </c>
      <c r="O31" s="31"/>
      <c r="P31" s="31"/>
      <c r="Q31" s="32">
        <f t="shared" si="4"/>
        <v>7188.07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2">
      <c r="A32" s="29" t="s">
        <v>139</v>
      </c>
      <c r="B32" s="30"/>
      <c r="C32" s="35">
        <v>22530.577000000001</v>
      </c>
      <c r="D32" s="35"/>
      <c r="E32" s="31">
        <f t="shared" si="0"/>
        <v>-12864.034485728276</v>
      </c>
      <c r="F32" s="31">
        <f t="shared" si="1"/>
        <v>-12864</v>
      </c>
      <c r="G32" s="31">
        <f t="shared" si="2"/>
        <v>-5.1255999995191814E-2</v>
      </c>
      <c r="H32" s="31"/>
      <c r="I32" s="31"/>
      <c r="J32" s="31"/>
      <c r="K32" s="31"/>
      <c r="L32" s="31"/>
      <c r="M32" s="31"/>
      <c r="N32" s="31">
        <f t="shared" si="3"/>
        <v>-5.1255999995191814E-2</v>
      </c>
      <c r="O32" s="31"/>
      <c r="P32" s="31"/>
      <c r="Q32" s="32">
        <f t="shared" si="4"/>
        <v>7512.0770000000011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">
      <c r="A33" s="29" t="s">
        <v>139</v>
      </c>
      <c r="B33" s="30"/>
      <c r="C33" s="35">
        <v>22606.379000000001</v>
      </c>
      <c r="D33" s="35"/>
      <c r="E33" s="31">
        <f t="shared" si="0"/>
        <v>-12813.03387750488</v>
      </c>
      <c r="F33" s="31">
        <f t="shared" si="1"/>
        <v>-12813</v>
      </c>
      <c r="G33" s="31">
        <f t="shared" si="2"/>
        <v>-5.0351999994745711E-2</v>
      </c>
      <c r="H33" s="31"/>
      <c r="I33" s="31"/>
      <c r="J33" s="31"/>
      <c r="K33" s="31"/>
      <c r="L33" s="31"/>
      <c r="M33" s="31"/>
      <c r="N33" s="31">
        <f t="shared" si="3"/>
        <v>-5.0351999994745711E-2</v>
      </c>
      <c r="O33" s="31"/>
      <c r="P33" s="31"/>
      <c r="Q33" s="32">
        <f t="shared" si="4"/>
        <v>7587.8790000000008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">
      <c r="A34" s="29" t="s">
        <v>139</v>
      </c>
      <c r="B34" s="30"/>
      <c r="C34" s="35">
        <v>22609.35</v>
      </c>
      <c r="D34" s="35"/>
      <c r="E34" s="31">
        <f t="shared" si="0"/>
        <v>-12811.034948623959</v>
      </c>
      <c r="F34" s="31">
        <f t="shared" si="1"/>
        <v>-12811</v>
      </c>
      <c r="G34" s="31">
        <f t="shared" si="2"/>
        <v>-5.194399999891175E-2</v>
      </c>
      <c r="H34" s="31"/>
      <c r="I34" s="31"/>
      <c r="J34" s="31"/>
      <c r="K34" s="31"/>
      <c r="L34" s="31"/>
      <c r="M34" s="31"/>
      <c r="N34" s="31">
        <f t="shared" si="3"/>
        <v>-5.194399999891175E-2</v>
      </c>
      <c r="O34" s="31"/>
      <c r="P34" s="31"/>
      <c r="Q34" s="32">
        <f t="shared" si="4"/>
        <v>7590.8499999999985</v>
      </c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">
      <c r="A35" s="29" t="s">
        <v>139</v>
      </c>
      <c r="B35" s="30"/>
      <c r="C35" s="35">
        <v>22612.326000000001</v>
      </c>
      <c r="D35" s="35"/>
      <c r="E35" s="31">
        <f t="shared" si="0"/>
        <v>-12809.032655675583</v>
      </c>
      <c r="F35" s="31">
        <f t="shared" si="1"/>
        <v>-12809</v>
      </c>
      <c r="G35" s="31">
        <f t="shared" si="2"/>
        <v>-4.8535999994783197E-2</v>
      </c>
      <c r="H35" s="31"/>
      <c r="I35" s="31"/>
      <c r="J35" s="31"/>
      <c r="K35" s="31"/>
      <c r="L35" s="31"/>
      <c r="M35" s="31"/>
      <c r="N35" s="31">
        <f t="shared" si="3"/>
        <v>-4.8535999994783197E-2</v>
      </c>
      <c r="O35" s="31"/>
      <c r="P35" s="31"/>
      <c r="Q35" s="32">
        <f t="shared" si="4"/>
        <v>7593.8260000000009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">
      <c r="A36" s="29" t="s">
        <v>139</v>
      </c>
      <c r="B36" s="71"/>
      <c r="C36" s="36">
        <v>22637.603999999999</v>
      </c>
      <c r="D36" s="36"/>
      <c r="E36" s="31">
        <f t="shared" si="0"/>
        <v>-12792.025276257216</v>
      </c>
      <c r="F36" s="31">
        <f t="shared" si="1"/>
        <v>-12792</v>
      </c>
      <c r="G36" s="31">
        <f t="shared" si="2"/>
        <v>-3.7567999996099388E-2</v>
      </c>
      <c r="H36" s="31"/>
      <c r="I36" s="31"/>
      <c r="J36" s="31"/>
      <c r="K36" s="31"/>
      <c r="L36" s="31"/>
      <c r="M36" s="31"/>
      <c r="N36" s="31">
        <f t="shared" si="3"/>
        <v>-3.7567999996099388E-2</v>
      </c>
      <c r="O36" s="31"/>
      <c r="P36" s="31"/>
      <c r="Q36" s="32">
        <f t="shared" si="4"/>
        <v>7619.1039999999994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2">
      <c r="A37" s="29" t="s">
        <v>139</v>
      </c>
      <c r="B37" s="71"/>
      <c r="C37" s="36">
        <v>22646.510999999999</v>
      </c>
      <c r="D37" s="36"/>
      <c r="E37" s="31">
        <f t="shared" si="0"/>
        <v>-12786.032526495394</v>
      </c>
      <c r="F37" s="31">
        <f t="shared" si="1"/>
        <v>-12786</v>
      </c>
      <c r="G37" s="31">
        <f t="shared" si="2"/>
        <v>-4.8343999998905929E-2</v>
      </c>
      <c r="H37" s="31"/>
      <c r="I37" s="31"/>
      <c r="J37" s="31"/>
      <c r="K37" s="31"/>
      <c r="L37" s="31"/>
      <c r="M37" s="31"/>
      <c r="N37" s="31">
        <f t="shared" si="3"/>
        <v>-4.8343999998905929E-2</v>
      </c>
      <c r="O37" s="31"/>
      <c r="P37" s="31"/>
      <c r="Q37" s="32">
        <f t="shared" si="4"/>
        <v>7628.0109999999986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">
      <c r="A38" s="29" t="s">
        <v>139</v>
      </c>
      <c r="B38" s="71"/>
      <c r="C38" s="36">
        <v>22930.398000000001</v>
      </c>
      <c r="D38" s="36"/>
      <c r="E38" s="31">
        <f t="shared" si="0"/>
        <v>-12595.02952305597</v>
      </c>
      <c r="F38" s="31">
        <f t="shared" si="1"/>
        <v>-12595</v>
      </c>
      <c r="G38" s="31">
        <f t="shared" si="2"/>
        <v>-4.3879999993805541E-2</v>
      </c>
      <c r="H38" s="31"/>
      <c r="I38" s="31"/>
      <c r="J38" s="31"/>
      <c r="K38" s="31"/>
      <c r="L38" s="31"/>
      <c r="M38" s="31"/>
      <c r="N38" s="31">
        <f t="shared" si="3"/>
        <v>-4.3879999993805541E-2</v>
      </c>
      <c r="O38" s="31"/>
      <c r="P38" s="31"/>
      <c r="Q38" s="32">
        <f t="shared" si="4"/>
        <v>7911.898000000001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">
      <c r="A39" s="29" t="s">
        <v>139</v>
      </c>
      <c r="B39" s="71"/>
      <c r="C39" s="36">
        <v>22961.596000000001</v>
      </c>
      <c r="D39" s="36"/>
      <c r="E39" s="31">
        <f t="shared" si="0"/>
        <v>-12574.039087772553</v>
      </c>
      <c r="F39" s="31">
        <f t="shared" si="1"/>
        <v>-12574</v>
      </c>
      <c r="G39" s="31">
        <f t="shared" si="2"/>
        <v>-5.8095999993383884E-2</v>
      </c>
      <c r="H39" s="31"/>
      <c r="I39" s="31"/>
      <c r="J39" s="31"/>
      <c r="K39" s="31"/>
      <c r="L39" s="31"/>
      <c r="M39" s="31"/>
      <c r="N39" s="31">
        <f t="shared" si="3"/>
        <v>-5.8095999993383884E-2</v>
      </c>
      <c r="O39" s="31"/>
      <c r="P39" s="31"/>
      <c r="Q39" s="32">
        <f t="shared" si="4"/>
        <v>7943.0960000000014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">
      <c r="A40" s="29" t="s">
        <v>139</v>
      </c>
      <c r="B40" s="71"/>
      <c r="C40" s="36">
        <v>22964.58</v>
      </c>
      <c r="D40" s="36"/>
      <c r="E40" s="31">
        <f t="shared" si="0"/>
        <v>-12572.03141231625</v>
      </c>
      <c r="F40" s="31">
        <f t="shared" si="1"/>
        <v>-12572</v>
      </c>
      <c r="G40" s="31">
        <f t="shared" si="2"/>
        <v>-4.6687999994901475E-2</v>
      </c>
      <c r="H40" s="31"/>
      <c r="I40" s="31"/>
      <c r="J40" s="31"/>
      <c r="K40" s="31"/>
      <c r="L40" s="31"/>
      <c r="M40" s="31"/>
      <c r="N40" s="31">
        <f t="shared" si="3"/>
        <v>-4.6687999994901475E-2</v>
      </c>
      <c r="O40" s="31"/>
      <c r="P40" s="31"/>
      <c r="Q40" s="32">
        <f t="shared" si="4"/>
        <v>7946.0800000000017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2">
      <c r="A41" s="29" t="s">
        <v>139</v>
      </c>
      <c r="B41" s="71"/>
      <c r="C41" s="36">
        <v>23028.49</v>
      </c>
      <c r="D41" s="36"/>
      <c r="E41" s="31">
        <f t="shared" si="0"/>
        <v>-12529.031902124472</v>
      </c>
      <c r="F41" s="31">
        <f t="shared" si="1"/>
        <v>-12529</v>
      </c>
      <c r="G41" s="31">
        <f t="shared" si="2"/>
        <v>-4.7415999993972946E-2</v>
      </c>
      <c r="H41" s="31"/>
      <c r="I41" s="31"/>
      <c r="J41" s="31"/>
      <c r="K41" s="31"/>
      <c r="L41" s="31"/>
      <c r="M41" s="31"/>
      <c r="N41" s="31">
        <f t="shared" si="3"/>
        <v>-4.7415999993972946E-2</v>
      </c>
      <c r="O41" s="31"/>
      <c r="P41" s="31"/>
      <c r="Q41" s="32">
        <f t="shared" si="4"/>
        <v>8009.9900000000016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">
      <c r="A42" s="29" t="s">
        <v>139</v>
      </c>
      <c r="B42" s="71"/>
      <c r="C42" s="36">
        <v>23052.271000000001</v>
      </c>
      <c r="D42" s="36"/>
      <c r="E42" s="31">
        <f t="shared" si="0"/>
        <v>-12513.03172450171</v>
      </c>
      <c r="F42" s="31">
        <f t="shared" si="1"/>
        <v>-12513</v>
      </c>
      <c r="G42" s="31">
        <f t="shared" si="2"/>
        <v>-4.7151999995548977E-2</v>
      </c>
      <c r="H42" s="31"/>
      <c r="I42" s="31"/>
      <c r="J42" s="31"/>
      <c r="K42" s="31"/>
      <c r="L42" s="31"/>
      <c r="M42" s="31"/>
      <c r="N42" s="31">
        <f t="shared" si="3"/>
        <v>-4.7151999995548977E-2</v>
      </c>
      <c r="O42" s="31"/>
      <c r="P42" s="31"/>
      <c r="Q42" s="32">
        <f t="shared" si="4"/>
        <v>8033.7710000000006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">
      <c r="A43" s="29" t="s">
        <v>139</v>
      </c>
      <c r="B43" s="71"/>
      <c r="C43" s="36">
        <v>23294.546999999999</v>
      </c>
      <c r="D43" s="36"/>
      <c r="E43" s="31">
        <f t="shared" si="0"/>
        <v>-12350.025163224551</v>
      </c>
      <c r="F43" s="31">
        <f t="shared" si="1"/>
        <v>-12350</v>
      </c>
      <c r="G43" s="31">
        <f t="shared" si="2"/>
        <v>-3.7399999997433042E-2</v>
      </c>
      <c r="H43" s="31"/>
      <c r="I43" s="31"/>
      <c r="J43" s="31"/>
      <c r="K43" s="31"/>
      <c r="L43" s="31"/>
      <c r="M43" s="31"/>
      <c r="N43" s="31">
        <f t="shared" si="3"/>
        <v>-3.7399999997433042E-2</v>
      </c>
      <c r="O43" s="31"/>
      <c r="P43" s="31"/>
      <c r="Q43" s="32">
        <f t="shared" si="4"/>
        <v>8276.0469999999987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">
      <c r="A44" s="29" t="s">
        <v>139</v>
      </c>
      <c r="B44" s="71"/>
      <c r="C44" s="36">
        <v>23343.59</v>
      </c>
      <c r="D44" s="36"/>
      <c r="E44" s="31">
        <f t="shared" si="0"/>
        <v>-12317.028371199274</v>
      </c>
      <c r="F44" s="31">
        <f t="shared" si="1"/>
        <v>-12317</v>
      </c>
      <c r="G44" s="31">
        <f t="shared" si="2"/>
        <v>-4.2167999996308936E-2</v>
      </c>
      <c r="H44" s="31"/>
      <c r="I44" s="31"/>
      <c r="J44" s="31"/>
      <c r="K44" s="31"/>
      <c r="L44" s="31"/>
      <c r="M44" s="31"/>
      <c r="N44" s="31">
        <f t="shared" si="3"/>
        <v>-4.2167999996308936E-2</v>
      </c>
      <c r="O44" s="31"/>
      <c r="P44" s="31"/>
      <c r="Q44" s="32">
        <f t="shared" si="4"/>
        <v>8325.09</v>
      </c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">
      <c r="A45" s="29" t="s">
        <v>139</v>
      </c>
      <c r="B45" s="71"/>
      <c r="C45" s="36">
        <v>23346.565999999999</v>
      </c>
      <c r="D45" s="36"/>
      <c r="E45" s="31">
        <f t="shared" si="0"/>
        <v>-12315.026078250898</v>
      </c>
      <c r="F45" s="31">
        <f t="shared" si="1"/>
        <v>-12315</v>
      </c>
      <c r="G45" s="31">
        <f t="shared" si="2"/>
        <v>-3.8759999995818362E-2</v>
      </c>
      <c r="H45" s="31"/>
      <c r="I45" s="31"/>
      <c r="J45" s="31"/>
      <c r="K45" s="31"/>
      <c r="L45" s="31"/>
      <c r="M45" s="31"/>
      <c r="N45" s="31">
        <f t="shared" si="3"/>
        <v>-3.8759999995818362E-2</v>
      </c>
      <c r="O45" s="31"/>
      <c r="P45" s="31"/>
      <c r="Q45" s="32">
        <f t="shared" si="4"/>
        <v>8328.0659999999989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">
      <c r="A46" s="29" t="s">
        <v>139</v>
      </c>
      <c r="B46" s="71"/>
      <c r="C46" s="36">
        <v>23349.532999999999</v>
      </c>
      <c r="D46" s="36"/>
      <c r="E46" s="31">
        <f t="shared" si="0"/>
        <v>-12313.029840623938</v>
      </c>
      <c r="F46" s="31">
        <f t="shared" si="1"/>
        <v>-12313</v>
      </c>
      <c r="G46" s="31">
        <f t="shared" si="2"/>
        <v>-4.4351999997161329E-2</v>
      </c>
      <c r="H46" s="31"/>
      <c r="I46" s="31"/>
      <c r="J46" s="31"/>
      <c r="K46" s="31"/>
      <c r="L46" s="31"/>
      <c r="M46" s="31"/>
      <c r="N46" s="31">
        <f t="shared" si="3"/>
        <v>-4.4351999997161329E-2</v>
      </c>
      <c r="O46" s="31"/>
      <c r="P46" s="31"/>
      <c r="Q46" s="32">
        <f t="shared" si="4"/>
        <v>8331.0329999999994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x14ac:dyDescent="0.2">
      <c r="A47" s="29" t="s">
        <v>139</v>
      </c>
      <c r="B47" s="71"/>
      <c r="C47" s="36">
        <v>23352.503000000001</v>
      </c>
      <c r="D47" s="36"/>
      <c r="E47" s="31">
        <f t="shared" si="0"/>
        <v>-12311.031584556506</v>
      </c>
      <c r="F47" s="31">
        <f t="shared" si="1"/>
        <v>-12311</v>
      </c>
      <c r="G47" s="31">
        <f t="shared" si="2"/>
        <v>-4.6943999994255137E-2</v>
      </c>
      <c r="H47" s="31"/>
      <c r="I47" s="31"/>
      <c r="J47" s="31"/>
      <c r="K47" s="31"/>
      <c r="L47" s="31"/>
      <c r="M47" s="31"/>
      <c r="N47" s="31">
        <f t="shared" si="3"/>
        <v>-4.6943999994255137E-2</v>
      </c>
      <c r="O47" s="31"/>
      <c r="P47" s="31"/>
      <c r="Q47" s="32">
        <f t="shared" si="4"/>
        <v>8334.0030000000006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2">
      <c r="A48" s="29" t="s">
        <v>139</v>
      </c>
      <c r="B48" s="71"/>
      <c r="C48" s="36">
        <v>23355.486000000001</v>
      </c>
      <c r="D48" s="36"/>
      <c r="E48" s="31">
        <f t="shared" si="0"/>
        <v>-12309.024581913693</v>
      </c>
      <c r="F48" s="31">
        <f t="shared" si="1"/>
        <v>-12309</v>
      </c>
      <c r="G48" s="31">
        <f t="shared" si="2"/>
        <v>-3.6535999995976454E-2</v>
      </c>
      <c r="H48" s="31"/>
      <c r="I48" s="31"/>
      <c r="J48" s="31"/>
      <c r="K48" s="31"/>
      <c r="L48" s="31"/>
      <c r="M48" s="31"/>
      <c r="N48" s="31">
        <f t="shared" si="3"/>
        <v>-3.6535999995976454E-2</v>
      </c>
      <c r="O48" s="31"/>
      <c r="P48" s="31"/>
      <c r="Q48" s="32">
        <f t="shared" si="4"/>
        <v>8336.9860000000008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x14ac:dyDescent="0.2">
      <c r="A49" s="29" t="s">
        <v>139</v>
      </c>
      <c r="B49" s="71"/>
      <c r="C49" s="36">
        <v>23440.199000000001</v>
      </c>
      <c r="D49" s="36"/>
      <c r="E49" s="31">
        <f t="shared" si="0"/>
        <v>-12252.028532674511</v>
      </c>
      <c r="F49" s="31">
        <f t="shared" si="1"/>
        <v>-12252</v>
      </c>
      <c r="G49" s="31">
        <f t="shared" si="2"/>
        <v>-4.2407999993884005E-2</v>
      </c>
      <c r="H49" s="31"/>
      <c r="I49" s="31"/>
      <c r="J49" s="31"/>
      <c r="K49" s="31"/>
      <c r="L49" s="31"/>
      <c r="M49" s="31"/>
      <c r="N49" s="31">
        <f t="shared" si="3"/>
        <v>-4.2407999993884005E-2</v>
      </c>
      <c r="O49" s="31"/>
      <c r="P49" s="31"/>
      <c r="Q49" s="32">
        <f t="shared" si="4"/>
        <v>8421.6990000000005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x14ac:dyDescent="0.2">
      <c r="A50" s="29" t="s">
        <v>139</v>
      </c>
      <c r="B50" s="71"/>
      <c r="C50" s="36">
        <v>23615.594000000001</v>
      </c>
      <c r="D50" s="36"/>
      <c r="E50" s="31">
        <f t="shared" si="0"/>
        <v>-12134.020410470052</v>
      </c>
      <c r="F50" s="31">
        <f t="shared" si="1"/>
        <v>-12134</v>
      </c>
      <c r="G50" s="31">
        <f t="shared" si="2"/>
        <v>-3.0335999996168539E-2</v>
      </c>
      <c r="H50" s="31"/>
      <c r="I50" s="31"/>
      <c r="J50" s="31"/>
      <c r="K50" s="31"/>
      <c r="L50" s="31"/>
      <c r="M50" s="31"/>
      <c r="N50" s="31">
        <f t="shared" si="3"/>
        <v>-3.0335999996168539E-2</v>
      </c>
      <c r="O50" s="31"/>
      <c r="P50" s="31"/>
      <c r="Q50" s="32">
        <f t="shared" si="4"/>
        <v>8597.094000000001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x14ac:dyDescent="0.2">
      <c r="A51" s="29" t="s">
        <v>139</v>
      </c>
      <c r="B51" s="71"/>
      <c r="C51" s="36">
        <v>23676.521000000001</v>
      </c>
      <c r="D51" s="36"/>
      <c r="E51" s="31">
        <f t="shared" si="0"/>
        <v>-12093.027902921083</v>
      </c>
      <c r="F51" s="31">
        <f t="shared" si="1"/>
        <v>-12093</v>
      </c>
      <c r="G51" s="31">
        <f t="shared" si="2"/>
        <v>-4.1471999993518693E-2</v>
      </c>
      <c r="H51" s="31"/>
      <c r="I51" s="31"/>
      <c r="J51" s="31"/>
      <c r="K51" s="31"/>
      <c r="L51" s="31"/>
      <c r="M51" s="31"/>
      <c r="N51" s="31">
        <f t="shared" si="3"/>
        <v>-4.1471999993518693E-2</v>
      </c>
      <c r="O51" s="31"/>
      <c r="P51" s="31"/>
      <c r="Q51" s="32">
        <f t="shared" si="4"/>
        <v>8658.0210000000006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x14ac:dyDescent="0.2">
      <c r="A52" s="29" t="s">
        <v>139</v>
      </c>
      <c r="B52" s="71"/>
      <c r="C52" s="36">
        <v>23740.437999999998</v>
      </c>
      <c r="D52" s="36"/>
      <c r="E52" s="31">
        <f t="shared" si="0"/>
        <v>-12050.023683034871</v>
      </c>
      <c r="F52" s="31">
        <f t="shared" si="1"/>
        <v>-12050</v>
      </c>
      <c r="G52" s="31">
        <f t="shared" si="2"/>
        <v>-3.5199999998440035E-2</v>
      </c>
      <c r="H52" s="31"/>
      <c r="I52" s="31"/>
      <c r="J52" s="31"/>
      <c r="K52" s="31"/>
      <c r="L52" s="31"/>
      <c r="M52" s="31"/>
      <c r="N52" s="31">
        <f t="shared" si="3"/>
        <v>-3.5199999998440035E-2</v>
      </c>
      <c r="O52" s="31"/>
      <c r="P52" s="31"/>
      <c r="Q52" s="32">
        <f t="shared" si="4"/>
        <v>8721.9379999999983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x14ac:dyDescent="0.2">
      <c r="A53" s="29" t="s">
        <v>140</v>
      </c>
      <c r="B53" s="71"/>
      <c r="C53" s="36">
        <v>34661.697</v>
      </c>
      <c r="D53" s="36"/>
      <c r="E53" s="31">
        <f t="shared" si="0"/>
        <v>-4702.0532922109705</v>
      </c>
      <c r="F53" s="31">
        <f t="shared" si="1"/>
        <v>-4702</v>
      </c>
      <c r="G53" s="31">
        <f t="shared" si="2"/>
        <v>-7.9207999995560385E-2</v>
      </c>
      <c r="H53" s="31"/>
      <c r="I53" s="31"/>
      <c r="J53" s="31"/>
      <c r="K53" s="31"/>
      <c r="L53" s="31"/>
      <c r="M53" s="31"/>
      <c r="N53" s="31">
        <f t="shared" si="3"/>
        <v>-7.9207999995560385E-2</v>
      </c>
      <c r="O53" s="31">
        <f t="shared" ref="O53:O84" ca="1" si="5">+C$11+C$12*F53</f>
        <v>-6.3025875858726987E-2</v>
      </c>
      <c r="P53" s="31"/>
      <c r="Q53" s="32">
        <f t="shared" si="4"/>
        <v>19643.197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x14ac:dyDescent="0.2">
      <c r="A54" s="29" t="s">
        <v>140</v>
      </c>
      <c r="B54" s="71"/>
      <c r="C54" s="36">
        <v>34667.637000000002</v>
      </c>
      <c r="D54" s="36"/>
      <c r="E54" s="31">
        <f t="shared" si="0"/>
        <v>-4698.0567800761046</v>
      </c>
      <c r="F54" s="31">
        <f t="shared" si="1"/>
        <v>-4698</v>
      </c>
      <c r="G54" s="31">
        <f t="shared" si="2"/>
        <v>-8.4391999989748001E-2</v>
      </c>
      <c r="H54" s="31"/>
      <c r="I54" s="31"/>
      <c r="J54" s="31"/>
      <c r="K54" s="31"/>
      <c r="L54" s="31"/>
      <c r="M54" s="31"/>
      <c r="N54" s="31">
        <f t="shared" si="3"/>
        <v>-8.4391999989748001E-2</v>
      </c>
      <c r="O54" s="31">
        <f t="shared" ca="1" si="5"/>
        <v>-6.2990587372416182E-2</v>
      </c>
      <c r="P54" s="31"/>
      <c r="Q54" s="32">
        <f t="shared" si="4"/>
        <v>19649.137000000002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x14ac:dyDescent="0.2">
      <c r="A55" s="29" t="s">
        <v>141</v>
      </c>
      <c r="B55" s="71"/>
      <c r="C55" s="36">
        <v>34679.534</v>
      </c>
      <c r="D55" s="36"/>
      <c r="E55" s="31">
        <f t="shared" si="0"/>
        <v>-4690.0523179770362</v>
      </c>
      <c r="F55" s="31">
        <f t="shared" si="1"/>
        <v>-4690</v>
      </c>
      <c r="G55" s="31">
        <f t="shared" si="2"/>
        <v>-7.7760000000125729E-2</v>
      </c>
      <c r="H55" s="31"/>
      <c r="I55" s="31"/>
      <c r="J55" s="31"/>
      <c r="K55" s="31"/>
      <c r="L55" s="31"/>
      <c r="M55" s="31"/>
      <c r="N55" s="31">
        <f t="shared" si="3"/>
        <v>-7.7760000000125729E-2</v>
      </c>
      <c r="O55" s="31">
        <f t="shared" ca="1" si="5"/>
        <v>-6.2920010399794557E-2</v>
      </c>
      <c r="P55" s="31"/>
      <c r="Q55" s="32">
        <f t="shared" si="4"/>
        <v>19661.034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x14ac:dyDescent="0.2">
      <c r="A56" s="29" t="s">
        <v>138</v>
      </c>
      <c r="B56" s="71"/>
      <c r="C56" s="36">
        <v>35012.39</v>
      </c>
      <c r="D56" s="36"/>
      <c r="E56" s="31">
        <f t="shared" si="0"/>
        <v>-4466.1023107106503</v>
      </c>
      <c r="F56" s="31">
        <f t="shared" si="1"/>
        <v>-4466</v>
      </c>
      <c r="G56" s="31"/>
      <c r="H56" s="31"/>
      <c r="I56" s="31"/>
      <c r="J56" s="31"/>
      <c r="K56" s="31"/>
      <c r="L56" s="31"/>
      <c r="M56" s="31"/>
      <c r="O56" s="31">
        <f t="shared" ca="1" si="5"/>
        <v>-6.0943855166389206E-2</v>
      </c>
      <c r="P56" s="31"/>
      <c r="Q56" s="32">
        <f t="shared" si="4"/>
        <v>19993.89</v>
      </c>
      <c r="R56" s="31">
        <v>-0.1520639999944251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x14ac:dyDescent="0.2">
      <c r="A57" s="29" t="s">
        <v>141</v>
      </c>
      <c r="B57" s="71"/>
      <c r="C57" s="36">
        <v>36052.85</v>
      </c>
      <c r="D57" s="36"/>
      <c r="E57" s="31">
        <f t="shared" si="0"/>
        <v>-3766.0667861583411</v>
      </c>
      <c r="F57" s="31">
        <f t="shared" si="1"/>
        <v>-3766</v>
      </c>
      <c r="G57" s="31">
        <f t="shared" ref="G57:G92" si="6">+C57-(C$7+F57*C$8)</f>
        <v>-9.9263999996765051E-2</v>
      </c>
      <c r="H57" s="31"/>
      <c r="I57" s="31"/>
      <c r="J57" s="31"/>
      <c r="K57" s="31"/>
      <c r="L57" s="31"/>
      <c r="M57" s="31"/>
      <c r="N57" s="31">
        <f>G57</f>
        <v>-9.9263999996765051E-2</v>
      </c>
      <c r="O57" s="31">
        <f t="shared" ca="1" si="5"/>
        <v>-5.476837006199748E-2</v>
      </c>
      <c r="P57" s="31"/>
      <c r="Q57" s="32">
        <f t="shared" si="4"/>
        <v>21034.35</v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x14ac:dyDescent="0.2">
      <c r="A58" s="29" t="s">
        <v>141</v>
      </c>
      <c r="B58" s="71"/>
      <c r="C58" s="36">
        <v>36140.565999999999</v>
      </c>
      <c r="D58" s="36"/>
      <c r="E58" s="31">
        <f t="shared" si="0"/>
        <v>-3707.0502780065326</v>
      </c>
      <c r="F58" s="31">
        <f t="shared" si="1"/>
        <v>-3707</v>
      </c>
      <c r="G58" s="31">
        <f t="shared" si="6"/>
        <v>-7.472799999959534E-2</v>
      </c>
      <c r="H58" s="31"/>
      <c r="I58" s="31"/>
      <c r="J58" s="31"/>
      <c r="K58" s="31"/>
      <c r="L58" s="31"/>
      <c r="M58" s="31"/>
      <c r="N58" s="31">
        <f>G58</f>
        <v>-7.472799999959534E-2</v>
      </c>
      <c r="O58" s="31">
        <f t="shared" ca="1" si="5"/>
        <v>-5.4247864888913033E-2</v>
      </c>
      <c r="P58" s="31"/>
      <c r="Q58" s="32">
        <f t="shared" si="4"/>
        <v>21122.065999999999</v>
      </c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x14ac:dyDescent="0.2">
      <c r="A59" s="33" t="s">
        <v>133</v>
      </c>
      <c r="B59" s="76"/>
      <c r="C59" s="37">
        <v>38267.493600000002</v>
      </c>
      <c r="D59" s="37"/>
      <c r="E59" s="31">
        <f t="shared" si="0"/>
        <v>-2276.0246949463599</v>
      </c>
      <c r="F59" s="31">
        <f t="shared" si="1"/>
        <v>-2276</v>
      </c>
      <c r="G59" s="31">
        <f t="shared" si="6"/>
        <v>-3.6703999998280779E-2</v>
      </c>
      <c r="H59" s="31"/>
      <c r="I59" s="31"/>
      <c r="J59" s="31"/>
      <c r="K59" s="31">
        <f>G59</f>
        <v>-3.6703999998280779E-2</v>
      </c>
      <c r="L59" s="31"/>
      <c r="M59" s="31"/>
      <c r="N59" s="31"/>
      <c r="O59" s="31">
        <f t="shared" ca="1" si="5"/>
        <v>-4.1623408911220808E-2</v>
      </c>
      <c r="P59" s="31"/>
      <c r="Q59" s="32">
        <f t="shared" si="4"/>
        <v>23248.993600000002</v>
      </c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x14ac:dyDescent="0.2">
      <c r="A60" s="29" t="s">
        <v>42</v>
      </c>
      <c r="B60" s="71"/>
      <c r="C60" s="36">
        <v>41192.567999999999</v>
      </c>
      <c r="D60" s="36"/>
      <c r="E60" s="31">
        <f t="shared" si="0"/>
        <v>-307.99517727289663</v>
      </c>
      <c r="F60" s="31">
        <f t="shared" si="1"/>
        <v>-308</v>
      </c>
      <c r="G60" s="31">
        <f t="shared" si="6"/>
        <v>7.1680000037304126E-3</v>
      </c>
      <c r="H60" s="31"/>
      <c r="I60" s="31"/>
      <c r="J60" s="31">
        <f t="shared" ref="J60:J87" si="7">G60</f>
        <v>7.1680000037304126E-3</v>
      </c>
      <c r="K60" s="31"/>
      <c r="L60" s="31"/>
      <c r="M60" s="31"/>
      <c r="N60" s="31"/>
      <c r="O60" s="31">
        <f t="shared" ca="1" si="5"/>
        <v>-2.4261473646302347E-2</v>
      </c>
      <c r="P60" s="31"/>
      <c r="Q60" s="32">
        <f t="shared" si="4"/>
        <v>26174.067999999999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>
        <v>13</v>
      </c>
      <c r="AC60" s="31"/>
      <c r="AD60" s="31" t="s">
        <v>41</v>
      </c>
      <c r="AE60" s="31"/>
      <c r="AF60" s="31" t="s">
        <v>43</v>
      </c>
      <c r="AG60" s="31"/>
      <c r="AH60" s="31"/>
    </row>
    <row r="61" spans="1:34" x14ac:dyDescent="0.2">
      <c r="A61" s="29" t="s">
        <v>42</v>
      </c>
      <c r="B61" s="71"/>
      <c r="C61" s="36">
        <v>41207.43</v>
      </c>
      <c r="D61" s="36"/>
      <c r="E61" s="31">
        <f t="shared" si="0"/>
        <v>-297.99582317384704</v>
      </c>
      <c r="F61" s="31">
        <f t="shared" si="1"/>
        <v>-298</v>
      </c>
      <c r="G61" s="31">
        <f t="shared" si="6"/>
        <v>6.2080000061541796E-3</v>
      </c>
      <c r="H61" s="31"/>
      <c r="I61" s="31"/>
      <c r="J61" s="31">
        <f t="shared" si="7"/>
        <v>6.2080000061541796E-3</v>
      </c>
      <c r="K61" s="31"/>
      <c r="L61" s="31"/>
      <c r="M61" s="31"/>
      <c r="N61" s="31"/>
      <c r="O61" s="31">
        <f t="shared" ca="1" si="5"/>
        <v>-2.4173252430525323E-2</v>
      </c>
      <c r="P61" s="31"/>
      <c r="Q61" s="32">
        <f t="shared" si="4"/>
        <v>26188.93</v>
      </c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>
        <v>16</v>
      </c>
      <c r="AC61" s="31"/>
      <c r="AD61" s="31" t="s">
        <v>41</v>
      </c>
      <c r="AE61" s="31"/>
      <c r="AF61" s="31" t="s">
        <v>43</v>
      </c>
      <c r="AG61" s="31"/>
      <c r="AH61" s="31"/>
    </row>
    <row r="62" spans="1:34" x14ac:dyDescent="0.2">
      <c r="A62" s="29" t="s">
        <v>46</v>
      </c>
      <c r="B62" s="71"/>
      <c r="C62" s="36">
        <v>41589.402999999998</v>
      </c>
      <c r="D62" s="36"/>
      <c r="E62" s="31">
        <f t="shared" si="0"/>
        <v>-40.999235683873252</v>
      </c>
      <c r="F62" s="31">
        <f t="shared" si="1"/>
        <v>-41</v>
      </c>
      <c r="G62" s="31">
        <f t="shared" si="6"/>
        <v>1.1359999989508651E-3</v>
      </c>
      <c r="H62" s="31"/>
      <c r="I62" s="31"/>
      <c r="J62" s="31">
        <f t="shared" si="7"/>
        <v>1.1359999989508651E-3</v>
      </c>
      <c r="K62" s="31"/>
      <c r="L62" s="31"/>
      <c r="M62" s="31"/>
      <c r="N62" s="31"/>
      <c r="O62" s="31">
        <f t="shared" ca="1" si="5"/>
        <v>-2.1905967185055789E-2</v>
      </c>
      <c r="P62" s="31"/>
      <c r="Q62" s="32">
        <f t="shared" si="4"/>
        <v>26570.902999999998</v>
      </c>
      <c r="R62" s="31"/>
      <c r="S62" s="31"/>
      <c r="T62" s="31"/>
      <c r="U62" s="31"/>
      <c r="V62" s="31"/>
      <c r="W62" s="31"/>
      <c r="X62" s="31"/>
      <c r="Y62" s="31"/>
      <c r="Z62" s="31"/>
      <c r="AA62" s="31" t="s">
        <v>44</v>
      </c>
      <c r="AB62" s="31">
        <v>20</v>
      </c>
      <c r="AC62" s="31"/>
      <c r="AD62" s="31" t="s">
        <v>41</v>
      </c>
      <c r="AE62" s="31"/>
      <c r="AF62" s="31" t="s">
        <v>43</v>
      </c>
      <c r="AG62" s="31"/>
      <c r="AH62" s="31"/>
    </row>
    <row r="63" spans="1:34" x14ac:dyDescent="0.2">
      <c r="A63" s="29" t="s">
        <v>47</v>
      </c>
      <c r="B63" s="71"/>
      <c r="C63" s="36">
        <v>41595.347999999998</v>
      </c>
      <c r="D63" s="36"/>
      <c r="E63" s="31">
        <f t="shared" si="0"/>
        <v>-36.999359481555736</v>
      </c>
      <c r="F63" s="31">
        <f t="shared" si="1"/>
        <v>-37</v>
      </c>
      <c r="G63" s="31">
        <f t="shared" si="6"/>
        <v>9.5200000214390457E-4</v>
      </c>
      <c r="H63" s="31"/>
      <c r="I63" s="31"/>
      <c r="J63" s="31">
        <f t="shared" si="7"/>
        <v>9.5200000214390457E-4</v>
      </c>
      <c r="K63" s="31"/>
      <c r="L63" s="31"/>
      <c r="M63" s="31"/>
      <c r="N63" s="31"/>
      <c r="O63" s="31">
        <f t="shared" ca="1" si="5"/>
        <v>-2.187067869874498E-2</v>
      </c>
      <c r="P63" s="31"/>
      <c r="Q63" s="32">
        <f t="shared" si="4"/>
        <v>26576.847999999998</v>
      </c>
      <c r="R63" s="31"/>
      <c r="S63" s="31"/>
      <c r="T63" s="31"/>
      <c r="U63" s="31"/>
      <c r="V63" s="31"/>
      <c r="W63" s="31"/>
      <c r="X63" s="31"/>
      <c r="Y63" s="31"/>
      <c r="Z63" s="31"/>
      <c r="AA63" s="31" t="s">
        <v>44</v>
      </c>
      <c r="AB63" s="31">
        <v>13</v>
      </c>
      <c r="AC63" s="31"/>
      <c r="AD63" s="31" t="s">
        <v>41</v>
      </c>
      <c r="AE63" s="31"/>
      <c r="AF63" s="31" t="s">
        <v>43</v>
      </c>
      <c r="AG63" s="31"/>
      <c r="AH63" s="31"/>
    </row>
    <row r="64" spans="1:34" x14ac:dyDescent="0.2">
      <c r="A64" s="29" t="s">
        <v>47</v>
      </c>
      <c r="B64" s="71"/>
      <c r="C64" s="36">
        <v>41650.338000000003</v>
      </c>
      <c r="D64" s="36"/>
      <c r="E64" s="31">
        <f t="shared" si="0"/>
        <v>-1.3456269768145079E-3</v>
      </c>
      <c r="F64" s="31">
        <f t="shared" si="1"/>
        <v>0</v>
      </c>
      <c r="G64" s="31">
        <f t="shared" si="6"/>
        <v>-1.999999993131496E-3</v>
      </c>
      <c r="H64" s="31"/>
      <c r="I64" s="31"/>
      <c r="J64" s="31">
        <f t="shared" si="7"/>
        <v>-1.999999993131496E-3</v>
      </c>
      <c r="K64" s="31"/>
      <c r="L64" s="31"/>
      <c r="M64" s="31"/>
      <c r="N64" s="31"/>
      <c r="O64" s="31">
        <f t="shared" ca="1" si="5"/>
        <v>-2.1544260200369987E-2</v>
      </c>
      <c r="P64" s="31"/>
      <c r="Q64" s="32">
        <f t="shared" si="4"/>
        <v>26631.838000000003</v>
      </c>
      <c r="R64" s="31"/>
      <c r="S64" s="31"/>
      <c r="T64" s="31"/>
      <c r="U64" s="31"/>
      <c r="V64" s="31"/>
      <c r="W64" s="31"/>
      <c r="X64" s="31"/>
      <c r="Y64" s="31"/>
      <c r="Z64" s="31"/>
      <c r="AA64" s="31" t="s">
        <v>44</v>
      </c>
      <c r="AB64" s="31">
        <v>11</v>
      </c>
      <c r="AC64" s="31"/>
      <c r="AD64" s="31" t="s">
        <v>41</v>
      </c>
      <c r="AE64" s="31"/>
      <c r="AF64" s="31" t="s">
        <v>43</v>
      </c>
      <c r="AG64" s="31"/>
      <c r="AH64" s="31"/>
    </row>
    <row r="65" spans="1:34" x14ac:dyDescent="0.2">
      <c r="A65" s="29" t="s">
        <v>49</v>
      </c>
      <c r="B65" s="71"/>
      <c r="C65" s="36">
        <v>41653.311000000002</v>
      </c>
      <c r="D65" s="36"/>
      <c r="E65" s="31">
        <f t="shared" si="0"/>
        <v>1.9989288809261452</v>
      </c>
      <c r="F65" s="31">
        <f t="shared" si="1"/>
        <v>2</v>
      </c>
      <c r="G65" s="31">
        <f t="shared" si="6"/>
        <v>-1.5919999932521023E-3</v>
      </c>
      <c r="H65" s="31"/>
      <c r="I65" s="31"/>
      <c r="J65" s="31">
        <f t="shared" si="7"/>
        <v>-1.5919999932521023E-3</v>
      </c>
      <c r="K65" s="31"/>
      <c r="L65" s="31"/>
      <c r="M65" s="31"/>
      <c r="N65" s="31"/>
      <c r="O65" s="31">
        <f t="shared" ca="1" si="5"/>
        <v>-2.1526615957214581E-2</v>
      </c>
      <c r="P65" s="31"/>
      <c r="Q65" s="32">
        <f t="shared" si="4"/>
        <v>26634.811000000002</v>
      </c>
      <c r="R65" s="31"/>
      <c r="S65" s="31"/>
      <c r="T65" s="31"/>
      <c r="U65" s="31"/>
      <c r="V65" s="31"/>
      <c r="W65" s="31"/>
      <c r="X65" s="31"/>
      <c r="Y65" s="31"/>
      <c r="Z65" s="31"/>
      <c r="AA65" s="31" t="s">
        <v>44</v>
      </c>
      <c r="AB65" s="31">
        <v>8</v>
      </c>
      <c r="AC65" s="31"/>
      <c r="AD65" s="31" t="s">
        <v>48</v>
      </c>
      <c r="AE65" s="31"/>
      <c r="AF65" s="31" t="s">
        <v>43</v>
      </c>
      <c r="AG65" s="31"/>
      <c r="AH65" s="31"/>
    </row>
    <row r="66" spans="1:34" x14ac:dyDescent="0.2">
      <c r="A66" s="29" t="s">
        <v>50</v>
      </c>
      <c r="B66" s="71"/>
      <c r="C66" s="36">
        <v>41895.574000000001</v>
      </c>
      <c r="D66" s="36"/>
      <c r="E66" s="31">
        <f t="shared" si="0"/>
        <v>164.99674358270761</v>
      </c>
      <c r="F66" s="31">
        <f t="shared" si="1"/>
        <v>165</v>
      </c>
      <c r="G66" s="31">
        <f t="shared" si="6"/>
        <v>-4.8399999941466376E-3</v>
      </c>
      <c r="H66" s="31"/>
      <c r="I66" s="31"/>
      <c r="J66" s="31">
        <f t="shared" si="7"/>
        <v>-4.8399999941466376E-3</v>
      </c>
      <c r="K66" s="31"/>
      <c r="L66" s="31"/>
      <c r="M66" s="31"/>
      <c r="N66" s="31"/>
      <c r="O66" s="31">
        <f t="shared" ca="1" si="5"/>
        <v>-2.008861014004908E-2</v>
      </c>
      <c r="P66" s="31"/>
      <c r="Q66" s="32">
        <f t="shared" si="4"/>
        <v>26877.074000000001</v>
      </c>
      <c r="R66" s="31"/>
      <c r="S66" s="31"/>
      <c r="T66" s="31"/>
      <c r="U66" s="31"/>
      <c r="V66" s="31"/>
      <c r="W66" s="31"/>
      <c r="X66" s="31"/>
      <c r="Y66" s="31"/>
      <c r="Z66" s="31"/>
      <c r="AA66" s="31" t="s">
        <v>44</v>
      </c>
      <c r="AB66" s="31">
        <v>10</v>
      </c>
      <c r="AC66" s="31"/>
      <c r="AD66" s="31" t="s">
        <v>48</v>
      </c>
      <c r="AE66" s="31"/>
      <c r="AF66" s="31" t="s">
        <v>43</v>
      </c>
      <c r="AG66" s="31"/>
      <c r="AH66" s="31"/>
    </row>
    <row r="67" spans="1:34" x14ac:dyDescent="0.2">
      <c r="A67" s="29" t="s">
        <v>51</v>
      </c>
      <c r="B67" s="71"/>
      <c r="C67" s="36">
        <v>41901.516000000003</v>
      </c>
      <c r="D67" s="36"/>
      <c r="E67" s="31">
        <f t="shared" si="0"/>
        <v>168.99460134455501</v>
      </c>
      <c r="F67" s="31">
        <f t="shared" si="1"/>
        <v>169</v>
      </c>
      <c r="G67" s="31">
        <f t="shared" si="6"/>
        <v>-8.0239999952027574E-3</v>
      </c>
      <c r="H67" s="31"/>
      <c r="I67" s="31"/>
      <c r="J67" s="31">
        <f t="shared" si="7"/>
        <v>-8.0239999952027574E-3</v>
      </c>
      <c r="K67" s="31"/>
      <c r="L67" s="31"/>
      <c r="M67" s="31"/>
      <c r="N67" s="31"/>
      <c r="O67" s="31">
        <f t="shared" ca="1" si="5"/>
        <v>-2.0053321653738271E-2</v>
      </c>
      <c r="P67" s="31"/>
      <c r="Q67" s="32">
        <f t="shared" si="4"/>
        <v>26883.016000000003</v>
      </c>
      <c r="R67" s="31"/>
      <c r="S67" s="31"/>
      <c r="T67" s="31"/>
      <c r="U67" s="31"/>
      <c r="V67" s="31"/>
      <c r="W67" s="31"/>
      <c r="X67" s="31"/>
      <c r="Y67" s="31"/>
      <c r="Z67" s="31"/>
      <c r="AA67" s="31" t="s">
        <v>44</v>
      </c>
      <c r="AB67" s="31">
        <v>7</v>
      </c>
      <c r="AC67" s="31"/>
      <c r="AD67" s="31" t="s">
        <v>48</v>
      </c>
      <c r="AE67" s="31"/>
      <c r="AF67" s="31" t="s">
        <v>43</v>
      </c>
      <c r="AG67" s="31"/>
      <c r="AH67" s="31"/>
    </row>
    <row r="68" spans="1:34" x14ac:dyDescent="0.2">
      <c r="A68" s="29" t="s">
        <v>51</v>
      </c>
      <c r="B68" s="71"/>
      <c r="C68" s="36">
        <v>41901.519</v>
      </c>
      <c r="D68" s="36"/>
      <c r="E68" s="31">
        <f t="shared" si="0"/>
        <v>168.99661978502513</v>
      </c>
      <c r="F68" s="31">
        <f t="shared" si="1"/>
        <v>169</v>
      </c>
      <c r="G68" s="31">
        <f t="shared" si="6"/>
        <v>-5.0239999982295558E-3</v>
      </c>
      <c r="H68" s="31"/>
      <c r="I68" s="31"/>
      <c r="J68" s="31">
        <f t="shared" si="7"/>
        <v>-5.0239999982295558E-3</v>
      </c>
      <c r="K68" s="31"/>
      <c r="L68" s="31"/>
      <c r="M68" s="31"/>
      <c r="N68" s="31"/>
      <c r="O68" s="31">
        <f t="shared" ca="1" si="5"/>
        <v>-2.0053321653738271E-2</v>
      </c>
      <c r="P68" s="31"/>
      <c r="Q68" s="32">
        <f t="shared" si="4"/>
        <v>26883.019</v>
      </c>
      <c r="R68" s="31"/>
      <c r="S68" s="31"/>
      <c r="T68" s="31"/>
      <c r="U68" s="31"/>
      <c r="V68" s="31"/>
      <c r="W68" s="31"/>
      <c r="X68" s="31"/>
      <c r="Y68" s="31"/>
      <c r="Z68" s="31"/>
      <c r="AA68" s="31" t="s">
        <v>44</v>
      </c>
      <c r="AB68" s="31">
        <v>16</v>
      </c>
      <c r="AC68" s="31"/>
      <c r="AD68" s="31" t="s">
        <v>41</v>
      </c>
      <c r="AE68" s="31"/>
      <c r="AF68" s="31" t="s">
        <v>43</v>
      </c>
      <c r="AG68" s="31"/>
      <c r="AH68" s="31"/>
    </row>
    <row r="69" spans="1:34" x14ac:dyDescent="0.2">
      <c r="A69" s="29" t="s">
        <v>51</v>
      </c>
      <c r="B69" s="71"/>
      <c r="C69" s="36">
        <v>41904.487000000001</v>
      </c>
      <c r="D69" s="36"/>
      <c r="E69" s="31">
        <f t="shared" si="0"/>
        <v>170.99353022547626</v>
      </c>
      <c r="F69" s="31">
        <f t="shared" si="1"/>
        <v>171</v>
      </c>
      <c r="G69" s="31">
        <f t="shared" si="6"/>
        <v>-9.6159999957308173E-3</v>
      </c>
      <c r="H69" s="31"/>
      <c r="I69" s="31"/>
      <c r="J69" s="31">
        <f t="shared" si="7"/>
        <v>-9.6159999957308173E-3</v>
      </c>
      <c r="K69" s="31"/>
      <c r="L69" s="31"/>
      <c r="M69" s="31"/>
      <c r="N69" s="31"/>
      <c r="O69" s="31">
        <f t="shared" ca="1" si="5"/>
        <v>-2.0035677410582865E-2</v>
      </c>
      <c r="P69" s="31"/>
      <c r="Q69" s="32">
        <f t="shared" si="4"/>
        <v>26885.987000000001</v>
      </c>
      <c r="R69" s="31"/>
      <c r="S69" s="31"/>
      <c r="T69" s="31"/>
      <c r="U69" s="31"/>
      <c r="V69" s="31"/>
      <c r="W69" s="31"/>
      <c r="X69" s="31"/>
      <c r="Y69" s="31"/>
      <c r="Z69" s="31"/>
      <c r="AA69" s="31" t="s">
        <v>44</v>
      </c>
      <c r="AB69" s="31">
        <v>11</v>
      </c>
      <c r="AC69" s="31"/>
      <c r="AD69" s="31" t="s">
        <v>48</v>
      </c>
      <c r="AE69" s="31"/>
      <c r="AF69" s="31" t="s">
        <v>43</v>
      </c>
      <c r="AG69" s="31"/>
      <c r="AH69" s="31"/>
    </row>
    <row r="70" spans="1:34" x14ac:dyDescent="0.2">
      <c r="A70" s="29" t="s">
        <v>52</v>
      </c>
      <c r="B70" s="71"/>
      <c r="C70" s="36">
        <v>41971.370999999999</v>
      </c>
      <c r="D70" s="36"/>
      <c r="E70" s="31">
        <f t="shared" si="0"/>
        <v>215.99398773864874</v>
      </c>
      <c r="F70" s="31">
        <f t="shared" si="1"/>
        <v>216</v>
      </c>
      <c r="G70" s="31">
        <f t="shared" si="6"/>
        <v>-8.935999998357147E-3</v>
      </c>
      <c r="H70" s="31"/>
      <c r="I70" s="31"/>
      <c r="J70" s="31">
        <f t="shared" si="7"/>
        <v>-8.935999998357147E-3</v>
      </c>
      <c r="K70" s="31"/>
      <c r="L70" s="31"/>
      <c r="M70" s="31"/>
      <c r="N70" s="31"/>
      <c r="O70" s="31">
        <f t="shared" ca="1" si="5"/>
        <v>-1.9638681939586254E-2</v>
      </c>
      <c r="P70" s="31"/>
      <c r="Q70" s="32">
        <f t="shared" si="4"/>
        <v>26952.870999999999</v>
      </c>
      <c r="R70" s="31"/>
      <c r="S70" s="31"/>
      <c r="T70" s="31"/>
      <c r="U70" s="31"/>
      <c r="V70" s="31"/>
      <c r="W70" s="31"/>
      <c r="X70" s="31"/>
      <c r="Y70" s="31"/>
      <c r="Z70" s="31"/>
      <c r="AA70" s="31" t="s">
        <v>44</v>
      </c>
      <c r="AB70" s="31">
        <v>7</v>
      </c>
      <c r="AC70" s="31"/>
      <c r="AD70" s="31" t="s">
        <v>48</v>
      </c>
      <c r="AE70" s="31"/>
      <c r="AF70" s="31" t="s">
        <v>43</v>
      </c>
      <c r="AG70" s="31"/>
      <c r="AH70" s="31"/>
    </row>
    <row r="71" spans="1:34" x14ac:dyDescent="0.2">
      <c r="A71" s="29" t="s">
        <v>52</v>
      </c>
      <c r="B71" s="71"/>
      <c r="C71" s="36">
        <v>41974.345000000001</v>
      </c>
      <c r="D71" s="36"/>
      <c r="E71" s="31">
        <f t="shared" si="0"/>
        <v>217.99493506004501</v>
      </c>
      <c r="F71" s="31">
        <f t="shared" si="1"/>
        <v>218</v>
      </c>
      <c r="G71" s="31">
        <f t="shared" si="6"/>
        <v>-7.5279999946360476E-3</v>
      </c>
      <c r="H71" s="31"/>
      <c r="I71" s="31"/>
      <c r="J71" s="31">
        <f t="shared" si="7"/>
        <v>-7.5279999946360476E-3</v>
      </c>
      <c r="K71" s="31"/>
      <c r="L71" s="31"/>
      <c r="M71" s="31"/>
      <c r="N71" s="31"/>
      <c r="O71" s="31">
        <f t="shared" ca="1" si="5"/>
        <v>-1.9621037696430848E-2</v>
      </c>
      <c r="P71" s="31"/>
      <c r="Q71" s="32">
        <f t="shared" si="4"/>
        <v>26955.845000000001</v>
      </c>
      <c r="R71" s="31"/>
      <c r="S71" s="31"/>
      <c r="T71" s="31"/>
      <c r="U71" s="31"/>
      <c r="V71" s="31"/>
      <c r="W71" s="31"/>
      <c r="X71" s="31"/>
      <c r="Y71" s="31"/>
      <c r="Z71" s="31"/>
      <c r="AA71" s="31" t="s">
        <v>44</v>
      </c>
      <c r="AB71" s="31">
        <v>11</v>
      </c>
      <c r="AC71" s="31"/>
      <c r="AD71" s="31" t="s">
        <v>41</v>
      </c>
      <c r="AE71" s="31"/>
      <c r="AF71" s="31" t="s">
        <v>43</v>
      </c>
      <c r="AG71" s="31"/>
      <c r="AH71" s="31"/>
    </row>
    <row r="72" spans="1:34" x14ac:dyDescent="0.2">
      <c r="A72" s="29" t="s">
        <v>52</v>
      </c>
      <c r="B72" s="71"/>
      <c r="C72" s="36">
        <v>41980.290999999997</v>
      </c>
      <c r="D72" s="36"/>
      <c r="E72" s="31">
        <f t="shared" si="0"/>
        <v>221.99548407585092</v>
      </c>
      <c r="F72" s="31">
        <f t="shared" si="1"/>
        <v>222</v>
      </c>
      <c r="G72" s="31">
        <f t="shared" si="6"/>
        <v>-6.7120000021532178E-3</v>
      </c>
      <c r="H72" s="31"/>
      <c r="I72" s="31"/>
      <c r="J72" s="31">
        <f t="shared" si="7"/>
        <v>-6.7120000021532178E-3</v>
      </c>
      <c r="K72" s="31"/>
      <c r="L72" s="31"/>
      <c r="M72" s="31"/>
      <c r="N72" s="31"/>
      <c r="O72" s="31">
        <f t="shared" ca="1" si="5"/>
        <v>-1.9585749210120039E-2</v>
      </c>
      <c r="P72" s="31"/>
      <c r="Q72" s="32">
        <f t="shared" si="4"/>
        <v>26961.790999999997</v>
      </c>
      <c r="R72" s="31"/>
      <c r="S72" s="31"/>
      <c r="T72" s="31"/>
      <c r="U72" s="31"/>
      <c r="V72" s="31"/>
      <c r="W72" s="31"/>
      <c r="X72" s="31"/>
      <c r="Y72" s="31"/>
      <c r="Z72" s="31"/>
      <c r="AA72" s="31" t="s">
        <v>44</v>
      </c>
      <c r="AB72" s="31">
        <v>5</v>
      </c>
      <c r="AC72" s="31"/>
      <c r="AD72" s="31" t="s">
        <v>48</v>
      </c>
      <c r="AE72" s="31"/>
      <c r="AF72" s="31" t="s">
        <v>43</v>
      </c>
      <c r="AG72" s="31"/>
      <c r="AH72" s="31"/>
    </row>
    <row r="73" spans="1:34" x14ac:dyDescent="0.2">
      <c r="A73" s="29" t="s">
        <v>52</v>
      </c>
      <c r="B73" s="71"/>
      <c r="C73" s="36">
        <v>41983.245000000003</v>
      </c>
      <c r="D73" s="36"/>
      <c r="E73" s="31">
        <f t="shared" si="0"/>
        <v>223.98297512743497</v>
      </c>
      <c r="F73" s="31">
        <f t="shared" si="1"/>
        <v>224</v>
      </c>
      <c r="G73" s="31">
        <f t="shared" si="6"/>
        <v>-2.5303999995230697E-2</v>
      </c>
      <c r="H73" s="31"/>
      <c r="I73" s="31"/>
      <c r="J73" s="31">
        <f t="shared" si="7"/>
        <v>-2.5303999995230697E-2</v>
      </c>
      <c r="K73" s="31"/>
      <c r="L73" s="31"/>
      <c r="M73" s="31"/>
      <c r="N73" s="31"/>
      <c r="O73" s="31">
        <f t="shared" ca="1" si="5"/>
        <v>-1.9568104966964636E-2</v>
      </c>
      <c r="P73" s="31"/>
      <c r="Q73" s="32">
        <f t="shared" si="4"/>
        <v>26964.745000000003</v>
      </c>
      <c r="R73" s="31"/>
      <c r="S73" s="31"/>
      <c r="T73" s="31"/>
      <c r="U73" s="31"/>
      <c r="V73" s="31"/>
      <c r="W73" s="31"/>
      <c r="X73" s="31"/>
      <c r="Y73" s="31"/>
      <c r="Z73" s="31"/>
      <c r="AA73" s="31" t="s">
        <v>44</v>
      </c>
      <c r="AB73" s="31">
        <v>4</v>
      </c>
      <c r="AC73" s="31"/>
      <c r="AD73" s="31" t="s">
        <v>48</v>
      </c>
      <c r="AE73" s="31"/>
      <c r="AF73" s="31" t="s">
        <v>43</v>
      </c>
      <c r="AG73" s="31"/>
      <c r="AH73" s="31"/>
    </row>
    <row r="74" spans="1:34" x14ac:dyDescent="0.2">
      <c r="A74" s="29" t="s">
        <v>54</v>
      </c>
      <c r="B74" s="71"/>
      <c r="C74" s="36">
        <v>42090.271999999997</v>
      </c>
      <c r="D74" s="36"/>
      <c r="E74" s="31">
        <f t="shared" si="0"/>
        <v>295.99218459849226</v>
      </c>
      <c r="F74" s="31">
        <f t="shared" si="1"/>
        <v>296</v>
      </c>
      <c r="G74" s="31">
        <f t="shared" si="6"/>
        <v>-1.1615999996138271E-2</v>
      </c>
      <c r="H74" s="31"/>
      <c r="I74" s="31"/>
      <c r="J74" s="31">
        <f t="shared" si="7"/>
        <v>-1.1615999996138271E-2</v>
      </c>
      <c r="K74" s="31"/>
      <c r="L74" s="31"/>
      <c r="M74" s="31"/>
      <c r="N74" s="31"/>
      <c r="O74" s="31">
        <f t="shared" ca="1" si="5"/>
        <v>-1.8932912213370057E-2</v>
      </c>
      <c r="P74" s="31"/>
      <c r="Q74" s="32">
        <f t="shared" si="4"/>
        <v>27071.771999999997</v>
      </c>
      <c r="R74" s="31"/>
      <c r="S74" s="31"/>
      <c r="T74" s="31"/>
      <c r="U74" s="31"/>
      <c r="V74" s="31"/>
      <c r="W74" s="31"/>
      <c r="X74" s="31"/>
      <c r="Y74" s="31"/>
      <c r="Z74" s="31"/>
      <c r="AA74" s="31" t="s">
        <v>44</v>
      </c>
      <c r="AB74" s="31">
        <v>6</v>
      </c>
      <c r="AC74" s="31"/>
      <c r="AD74" s="31" t="s">
        <v>48</v>
      </c>
      <c r="AE74" s="31"/>
      <c r="AF74" s="31" t="s">
        <v>43</v>
      </c>
      <c r="AG74" s="31"/>
      <c r="AH74" s="31"/>
    </row>
    <row r="75" spans="1:34" x14ac:dyDescent="0.2">
      <c r="A75" s="29" t="s">
        <v>56</v>
      </c>
      <c r="B75" s="71"/>
      <c r="C75" s="36">
        <v>42402.383000000002</v>
      </c>
      <c r="D75" s="36"/>
      <c r="E75" s="31">
        <f t="shared" si="0"/>
        <v>505.98467599993882</v>
      </c>
      <c r="F75" s="31">
        <f t="shared" si="1"/>
        <v>506</v>
      </c>
      <c r="G75" s="31">
        <f t="shared" si="6"/>
        <v>-2.2775999997975305E-2</v>
      </c>
      <c r="H75" s="31"/>
      <c r="I75" s="31"/>
      <c r="J75" s="31">
        <f t="shared" si="7"/>
        <v>-2.2775999997975305E-2</v>
      </c>
      <c r="K75" s="31"/>
      <c r="L75" s="31"/>
      <c r="M75" s="31"/>
      <c r="N75" s="31"/>
      <c r="O75" s="31">
        <f t="shared" ca="1" si="5"/>
        <v>-1.708026668205254E-2</v>
      </c>
      <c r="P75" s="31"/>
      <c r="Q75" s="32">
        <f t="shared" si="4"/>
        <v>27383.883000000002</v>
      </c>
      <c r="R75" s="31"/>
      <c r="S75" s="31"/>
      <c r="T75" s="31"/>
      <c r="U75" s="31"/>
      <c r="V75" s="31"/>
      <c r="W75" s="31"/>
      <c r="X75" s="31"/>
      <c r="Y75" s="31"/>
      <c r="Z75" s="31"/>
      <c r="AA75" s="31" t="s">
        <v>44</v>
      </c>
      <c r="AB75" s="31">
        <v>8</v>
      </c>
      <c r="AC75" s="31"/>
      <c r="AD75" s="31" t="s">
        <v>55</v>
      </c>
      <c r="AE75" s="31"/>
      <c r="AF75" s="31" t="s">
        <v>43</v>
      </c>
      <c r="AG75" s="31"/>
      <c r="AH75" s="31"/>
    </row>
    <row r="76" spans="1:34" x14ac:dyDescent="0.2">
      <c r="A76" s="29" t="s">
        <v>56</v>
      </c>
      <c r="B76" s="71"/>
      <c r="C76" s="36">
        <v>42402.391000000003</v>
      </c>
      <c r="D76" s="36"/>
      <c r="E76" s="31">
        <f t="shared" si="0"/>
        <v>505.99005850786568</v>
      </c>
      <c r="F76" s="31">
        <f t="shared" si="1"/>
        <v>506</v>
      </c>
      <c r="G76" s="31">
        <f t="shared" si="6"/>
        <v>-1.477599999634549E-2</v>
      </c>
      <c r="H76" s="31"/>
      <c r="I76" s="31"/>
      <c r="J76" s="31">
        <f t="shared" si="7"/>
        <v>-1.477599999634549E-2</v>
      </c>
      <c r="K76" s="31"/>
      <c r="L76" s="31"/>
      <c r="M76" s="31"/>
      <c r="N76" s="31"/>
      <c r="O76" s="31">
        <f t="shared" ca="1" si="5"/>
        <v>-1.708026668205254E-2</v>
      </c>
      <c r="P76" s="31"/>
      <c r="Q76" s="32">
        <f t="shared" si="4"/>
        <v>27383.891000000003</v>
      </c>
      <c r="R76" s="31"/>
      <c r="S76" s="31"/>
      <c r="T76" s="31"/>
      <c r="U76" s="31"/>
      <c r="V76" s="31"/>
      <c r="W76" s="31"/>
      <c r="X76" s="31"/>
      <c r="Y76" s="31"/>
      <c r="Z76" s="31"/>
      <c r="AA76" s="31" t="s">
        <v>44</v>
      </c>
      <c r="AB76" s="31">
        <v>10</v>
      </c>
      <c r="AC76" s="31"/>
      <c r="AD76" s="31" t="s">
        <v>48</v>
      </c>
      <c r="AE76" s="31"/>
      <c r="AF76" s="31" t="s">
        <v>43</v>
      </c>
      <c r="AG76" s="31"/>
      <c r="AH76" s="31"/>
    </row>
    <row r="77" spans="1:34" x14ac:dyDescent="0.2">
      <c r="A77" s="29" t="s">
        <v>57</v>
      </c>
      <c r="B77" s="71"/>
      <c r="C77" s="36">
        <v>42414.277999999998</v>
      </c>
      <c r="D77" s="36"/>
      <c r="E77" s="31">
        <f t="shared" si="0"/>
        <v>513.98779247202572</v>
      </c>
      <c r="F77" s="31">
        <f t="shared" si="1"/>
        <v>514</v>
      </c>
      <c r="G77" s="31">
        <f t="shared" si="6"/>
        <v>-1.8144000001484528E-2</v>
      </c>
      <c r="H77" s="31"/>
      <c r="I77" s="31"/>
      <c r="J77" s="31">
        <f t="shared" si="7"/>
        <v>-1.8144000001484528E-2</v>
      </c>
      <c r="K77" s="31"/>
      <c r="L77" s="31"/>
      <c r="M77" s="31"/>
      <c r="N77" s="31"/>
      <c r="O77" s="31">
        <f t="shared" ca="1" si="5"/>
        <v>-1.7009689709430918E-2</v>
      </c>
      <c r="P77" s="31"/>
      <c r="Q77" s="32">
        <f t="shared" si="4"/>
        <v>27395.777999999998</v>
      </c>
      <c r="R77" s="31"/>
      <c r="S77" s="31"/>
      <c r="T77" s="31"/>
      <c r="U77" s="31"/>
      <c r="V77" s="31"/>
      <c r="W77" s="31"/>
      <c r="X77" s="31"/>
      <c r="Y77" s="31"/>
      <c r="Z77" s="31"/>
      <c r="AA77" s="31" t="s">
        <v>44</v>
      </c>
      <c r="AB77" s="31">
        <v>10</v>
      </c>
      <c r="AC77" s="31"/>
      <c r="AD77" s="31" t="s">
        <v>41</v>
      </c>
      <c r="AE77" s="31"/>
      <c r="AF77" s="31" t="s">
        <v>43</v>
      </c>
      <c r="AG77" s="31"/>
      <c r="AH77" s="31"/>
    </row>
    <row r="78" spans="1:34" x14ac:dyDescent="0.2">
      <c r="A78" s="29" t="s">
        <v>57</v>
      </c>
      <c r="B78" s="71"/>
      <c r="C78" s="36">
        <v>42414.281000000003</v>
      </c>
      <c r="D78" s="36"/>
      <c r="E78" s="31">
        <f t="shared" si="0"/>
        <v>513.98981091250073</v>
      </c>
      <c r="F78" s="31">
        <f t="shared" si="1"/>
        <v>514</v>
      </c>
      <c r="G78" s="31">
        <f t="shared" si="6"/>
        <v>-1.5143999997235369E-2</v>
      </c>
      <c r="H78" s="31"/>
      <c r="I78" s="31"/>
      <c r="J78" s="31">
        <f t="shared" si="7"/>
        <v>-1.5143999997235369E-2</v>
      </c>
      <c r="K78" s="31"/>
      <c r="L78" s="31"/>
      <c r="M78" s="31"/>
      <c r="N78" s="31"/>
      <c r="O78" s="31">
        <f t="shared" ca="1" si="5"/>
        <v>-1.7009689709430918E-2</v>
      </c>
      <c r="P78" s="31"/>
      <c r="Q78" s="32">
        <f t="shared" si="4"/>
        <v>27395.781000000003</v>
      </c>
      <c r="R78" s="31"/>
      <c r="S78" s="31"/>
      <c r="T78" s="31"/>
      <c r="U78" s="31"/>
      <c r="V78" s="31"/>
      <c r="W78" s="31"/>
      <c r="X78" s="31"/>
      <c r="Y78" s="31"/>
      <c r="Z78" s="31"/>
      <c r="AA78" s="31" t="s">
        <v>44</v>
      </c>
      <c r="AB78" s="31">
        <v>5</v>
      </c>
      <c r="AC78" s="31"/>
      <c r="AD78" s="31" t="s">
        <v>48</v>
      </c>
      <c r="AE78" s="31"/>
      <c r="AF78" s="31" t="s">
        <v>43</v>
      </c>
      <c r="AG78" s="31"/>
      <c r="AH78" s="31"/>
    </row>
    <row r="79" spans="1:34" x14ac:dyDescent="0.2">
      <c r="A79" s="29" t="s">
        <v>57</v>
      </c>
      <c r="B79" s="71"/>
      <c r="C79" s="36">
        <v>42414.285000000003</v>
      </c>
      <c r="D79" s="36"/>
      <c r="E79" s="31">
        <f t="shared" si="0"/>
        <v>513.99250216646408</v>
      </c>
      <c r="F79" s="31">
        <f t="shared" si="1"/>
        <v>514</v>
      </c>
      <c r="G79" s="31">
        <f t="shared" si="6"/>
        <v>-1.1143999996420462E-2</v>
      </c>
      <c r="H79" s="31"/>
      <c r="I79" s="31"/>
      <c r="J79" s="31">
        <f t="shared" si="7"/>
        <v>-1.1143999996420462E-2</v>
      </c>
      <c r="K79" s="31"/>
      <c r="L79" s="31"/>
      <c r="M79" s="31"/>
      <c r="N79" s="31"/>
      <c r="O79" s="31">
        <f t="shared" ca="1" si="5"/>
        <v>-1.7009689709430918E-2</v>
      </c>
      <c r="P79" s="31"/>
      <c r="Q79" s="32">
        <f t="shared" si="4"/>
        <v>27395.785000000003</v>
      </c>
      <c r="R79" s="31"/>
      <c r="S79" s="31"/>
      <c r="T79" s="31"/>
      <c r="U79" s="31"/>
      <c r="V79" s="31"/>
      <c r="W79" s="31"/>
      <c r="X79" s="31"/>
      <c r="Y79" s="31"/>
      <c r="Z79" s="31"/>
      <c r="AA79" s="31" t="s">
        <v>44</v>
      </c>
      <c r="AB79" s="31">
        <v>6</v>
      </c>
      <c r="AC79" s="31"/>
      <c r="AD79" s="31" t="s">
        <v>55</v>
      </c>
      <c r="AE79" s="31"/>
      <c r="AF79" s="31" t="s">
        <v>43</v>
      </c>
      <c r="AG79" s="31"/>
      <c r="AH79" s="31"/>
    </row>
    <row r="80" spans="1:34" x14ac:dyDescent="0.2">
      <c r="A80" s="29" t="s">
        <v>57</v>
      </c>
      <c r="B80" s="71"/>
      <c r="C80" s="36">
        <v>42417.245999999999</v>
      </c>
      <c r="D80" s="36"/>
      <c r="E80" s="31">
        <f t="shared" si="0"/>
        <v>515.98470291247679</v>
      </c>
      <c r="F80" s="31">
        <f t="shared" si="1"/>
        <v>516</v>
      </c>
      <c r="G80" s="31">
        <f t="shared" si="6"/>
        <v>-2.273599999898579E-2</v>
      </c>
      <c r="H80" s="31"/>
      <c r="I80" s="31"/>
      <c r="J80" s="31">
        <f t="shared" si="7"/>
        <v>-2.273599999898579E-2</v>
      </c>
      <c r="K80" s="31"/>
      <c r="L80" s="31"/>
      <c r="M80" s="31"/>
      <c r="N80" s="31"/>
      <c r="O80" s="31">
        <f t="shared" ca="1" si="5"/>
        <v>-1.6992045466275515E-2</v>
      </c>
      <c r="P80" s="31"/>
      <c r="Q80" s="32">
        <f t="shared" si="4"/>
        <v>27398.745999999999</v>
      </c>
      <c r="R80" s="31"/>
      <c r="S80" s="31"/>
      <c r="T80" s="31"/>
      <c r="U80" s="31"/>
      <c r="V80" s="31"/>
      <c r="W80" s="31"/>
      <c r="X80" s="31"/>
      <c r="Y80" s="31"/>
      <c r="Z80" s="31"/>
      <c r="AA80" s="31" t="s">
        <v>44</v>
      </c>
      <c r="AB80" s="31">
        <v>6</v>
      </c>
      <c r="AC80" s="31"/>
      <c r="AD80" s="31" t="s">
        <v>55</v>
      </c>
      <c r="AE80" s="31"/>
      <c r="AF80" s="31" t="s">
        <v>43</v>
      </c>
      <c r="AG80" s="31"/>
      <c r="AH80" s="31"/>
    </row>
    <row r="81" spans="1:34" x14ac:dyDescent="0.2">
      <c r="A81" s="29" t="s">
        <v>57</v>
      </c>
      <c r="B81" s="71"/>
      <c r="C81" s="36">
        <v>42417.258999999998</v>
      </c>
      <c r="D81" s="36"/>
      <c r="E81" s="31">
        <f t="shared" si="0"/>
        <v>515.99344948785551</v>
      </c>
      <c r="F81" s="31">
        <f t="shared" si="1"/>
        <v>516</v>
      </c>
      <c r="G81" s="31">
        <f t="shared" si="6"/>
        <v>-9.73599999997532E-3</v>
      </c>
      <c r="H81" s="31"/>
      <c r="I81" s="31"/>
      <c r="J81" s="31">
        <f t="shared" si="7"/>
        <v>-9.73599999997532E-3</v>
      </c>
      <c r="K81" s="31"/>
      <c r="L81" s="31"/>
      <c r="M81" s="31"/>
      <c r="N81" s="31"/>
      <c r="O81" s="31">
        <f t="shared" ca="1" si="5"/>
        <v>-1.6992045466275515E-2</v>
      </c>
      <c r="P81" s="31"/>
      <c r="Q81" s="32">
        <f t="shared" si="4"/>
        <v>27398.758999999998</v>
      </c>
      <c r="R81" s="31"/>
      <c r="S81" s="31"/>
      <c r="T81" s="31"/>
      <c r="U81" s="31"/>
      <c r="V81" s="31"/>
      <c r="W81" s="31"/>
      <c r="X81" s="31"/>
      <c r="Y81" s="31"/>
      <c r="Z81" s="31"/>
      <c r="AA81" s="31" t="s">
        <v>44</v>
      </c>
      <c r="AB81" s="31">
        <v>5</v>
      </c>
      <c r="AC81" s="31"/>
      <c r="AD81" s="31" t="s">
        <v>48</v>
      </c>
      <c r="AE81" s="31"/>
      <c r="AF81" s="31" t="s">
        <v>43</v>
      </c>
      <c r="AG81" s="31"/>
      <c r="AH81" s="31"/>
    </row>
    <row r="82" spans="1:34" x14ac:dyDescent="0.2">
      <c r="A82" s="29" t="s">
        <v>58</v>
      </c>
      <c r="B82" s="71"/>
      <c r="C82" s="36">
        <v>42607.498</v>
      </c>
      <c r="D82" s="36" t="s">
        <v>53</v>
      </c>
      <c r="E82" s="31">
        <f t="shared" si="0"/>
        <v>643.98881514853235</v>
      </c>
      <c r="F82" s="31">
        <f t="shared" si="1"/>
        <v>644</v>
      </c>
      <c r="G82" s="31">
        <f t="shared" si="6"/>
        <v>-1.6623999996227212E-2</v>
      </c>
      <c r="H82" s="31"/>
      <c r="I82" s="31"/>
      <c r="J82" s="31">
        <f t="shared" si="7"/>
        <v>-1.6623999996227212E-2</v>
      </c>
      <c r="K82" s="31"/>
      <c r="L82" s="31"/>
      <c r="M82" s="31"/>
      <c r="N82" s="31"/>
      <c r="O82" s="31">
        <f t="shared" ca="1" si="5"/>
        <v>-1.5862813904329597E-2</v>
      </c>
      <c r="P82" s="31"/>
      <c r="Q82" s="32">
        <f t="shared" si="4"/>
        <v>27588.998</v>
      </c>
      <c r="R82" s="31"/>
      <c r="S82" s="31"/>
      <c r="T82" s="31"/>
      <c r="U82" s="31"/>
      <c r="V82" s="31"/>
      <c r="W82" s="31"/>
      <c r="X82" s="31"/>
      <c r="Y82" s="31"/>
      <c r="Z82" s="31"/>
      <c r="AA82" s="31" t="s">
        <v>44</v>
      </c>
      <c r="AB82" s="31">
        <v>8</v>
      </c>
      <c r="AC82" s="31"/>
      <c r="AD82" s="31" t="s">
        <v>55</v>
      </c>
      <c r="AE82" s="31"/>
      <c r="AF82" s="31" t="s">
        <v>43</v>
      </c>
      <c r="AG82" s="31"/>
      <c r="AH82" s="31"/>
    </row>
    <row r="83" spans="1:34" x14ac:dyDescent="0.2">
      <c r="A83" s="29" t="s">
        <v>59</v>
      </c>
      <c r="B83" s="71"/>
      <c r="C83" s="36">
        <v>42665.468000000001</v>
      </c>
      <c r="D83" s="36"/>
      <c r="E83" s="31">
        <f t="shared" si="0"/>
        <v>682.99181320544778</v>
      </c>
      <c r="F83" s="31">
        <f t="shared" si="1"/>
        <v>683</v>
      </c>
      <c r="G83" s="31">
        <f t="shared" si="6"/>
        <v>-1.216799999383511E-2</v>
      </c>
      <c r="H83" s="31"/>
      <c r="I83" s="31"/>
      <c r="J83" s="31">
        <f t="shared" si="7"/>
        <v>-1.216799999383511E-2</v>
      </c>
      <c r="K83" s="31"/>
      <c r="L83" s="31"/>
      <c r="M83" s="31"/>
      <c r="N83" s="31"/>
      <c r="O83" s="31">
        <f t="shared" ca="1" si="5"/>
        <v>-1.5518751162799202E-2</v>
      </c>
      <c r="P83" s="31"/>
      <c r="Q83" s="32">
        <f t="shared" si="4"/>
        <v>27646.968000000001</v>
      </c>
      <c r="R83" s="31"/>
      <c r="S83" s="31"/>
      <c r="T83" s="31"/>
      <c r="U83" s="31"/>
      <c r="V83" s="31"/>
      <c r="W83" s="31"/>
      <c r="X83" s="31"/>
      <c r="Y83" s="31"/>
      <c r="Z83" s="31"/>
      <c r="AA83" s="31" t="s">
        <v>44</v>
      </c>
      <c r="AB83" s="31">
        <v>6</v>
      </c>
      <c r="AC83" s="31"/>
      <c r="AD83" s="31" t="s">
        <v>48</v>
      </c>
      <c r="AE83" s="31"/>
      <c r="AF83" s="31" t="s">
        <v>43</v>
      </c>
      <c r="AG83" s="31"/>
      <c r="AH83" s="31"/>
    </row>
    <row r="84" spans="1:34" x14ac:dyDescent="0.2">
      <c r="A84" s="29" t="s">
        <v>59</v>
      </c>
      <c r="B84" s="71"/>
      <c r="C84" s="36">
        <v>42668.444000000003</v>
      </c>
      <c r="D84" s="36"/>
      <c r="E84" s="31">
        <f t="shared" si="0"/>
        <v>684.99410615382578</v>
      </c>
      <c r="F84" s="31">
        <f t="shared" si="1"/>
        <v>685</v>
      </c>
      <c r="G84" s="31">
        <f t="shared" si="6"/>
        <v>-8.7599999969825149E-3</v>
      </c>
      <c r="H84" s="31"/>
      <c r="I84" s="31"/>
      <c r="J84" s="31">
        <f t="shared" si="7"/>
        <v>-8.7599999969825149E-3</v>
      </c>
      <c r="K84" s="31"/>
      <c r="L84" s="31"/>
      <c r="M84" s="31"/>
      <c r="N84" s="31"/>
      <c r="O84" s="31">
        <f t="shared" ca="1" si="5"/>
        <v>-1.5501106919643796E-2</v>
      </c>
      <c r="P84" s="31"/>
      <c r="Q84" s="32">
        <f t="shared" si="4"/>
        <v>27649.944000000003</v>
      </c>
      <c r="R84" s="31"/>
      <c r="S84" s="31"/>
      <c r="T84" s="31"/>
      <c r="U84" s="31"/>
      <c r="V84" s="31"/>
      <c r="W84" s="31"/>
      <c r="X84" s="31"/>
      <c r="Y84" s="31"/>
      <c r="Z84" s="31"/>
      <c r="AA84" s="31" t="s">
        <v>44</v>
      </c>
      <c r="AB84" s="31">
        <v>7</v>
      </c>
      <c r="AC84" s="31"/>
      <c r="AD84" s="31" t="s">
        <v>48</v>
      </c>
      <c r="AE84" s="31"/>
      <c r="AF84" s="31" t="s">
        <v>43</v>
      </c>
      <c r="AG84" s="31"/>
      <c r="AH84" s="31"/>
    </row>
    <row r="85" spans="1:34" x14ac:dyDescent="0.2">
      <c r="A85" s="29" t="s">
        <v>59</v>
      </c>
      <c r="B85" s="71"/>
      <c r="C85" s="36">
        <v>42738.292000000001</v>
      </c>
      <c r="D85" s="36"/>
      <c r="E85" s="31">
        <f t="shared" ref="E85:E148" si="8">+(C85-C$7)/C$8</f>
        <v>731.98878285348599</v>
      </c>
      <c r="F85" s="31">
        <f t="shared" ref="F85:F148" si="9">ROUND(2*E85,0)/2</f>
        <v>732</v>
      </c>
      <c r="G85" s="31">
        <f t="shared" si="6"/>
        <v>-1.6671999997925013E-2</v>
      </c>
      <c r="H85" s="31"/>
      <c r="I85" s="31"/>
      <c r="J85" s="31">
        <f t="shared" si="7"/>
        <v>-1.6671999997925013E-2</v>
      </c>
      <c r="K85" s="31"/>
      <c r="L85" s="31"/>
      <c r="M85" s="31"/>
      <c r="N85" s="31"/>
      <c r="O85" s="31">
        <f t="shared" ref="O85:O116" ca="1" si="10">+C$11+C$12*F85</f>
        <v>-1.5086467205491781E-2</v>
      </c>
      <c r="P85" s="31"/>
      <c r="Q85" s="32">
        <f t="shared" ref="Q85:Q148" si="11">+C85-15018.5</f>
        <v>27719.792000000001</v>
      </c>
      <c r="R85" s="31"/>
      <c r="S85" s="31"/>
      <c r="T85" s="31"/>
      <c r="U85" s="31"/>
      <c r="V85" s="31"/>
      <c r="W85" s="31"/>
      <c r="X85" s="31"/>
      <c r="Y85" s="31"/>
      <c r="Z85" s="31"/>
      <c r="AA85" s="31" t="s">
        <v>44</v>
      </c>
      <c r="AB85" s="31">
        <v>10</v>
      </c>
      <c r="AC85" s="31"/>
      <c r="AD85" s="31" t="s">
        <v>41</v>
      </c>
      <c r="AE85" s="31"/>
      <c r="AF85" s="31" t="s">
        <v>43</v>
      </c>
      <c r="AG85" s="31"/>
      <c r="AH85" s="31"/>
    </row>
    <row r="86" spans="1:34" x14ac:dyDescent="0.2">
      <c r="A86" s="29" t="s">
        <v>60</v>
      </c>
      <c r="B86" s="71"/>
      <c r="C86" s="36">
        <v>42778.421000000002</v>
      </c>
      <c r="D86" s="36"/>
      <c r="E86" s="31">
        <f t="shared" si="8"/>
        <v>758.98811542250371</v>
      </c>
      <c r="F86" s="31">
        <f t="shared" si="9"/>
        <v>759</v>
      </c>
      <c r="G86" s="31">
        <f t="shared" si="6"/>
        <v>-1.7663999991782475E-2</v>
      </c>
      <c r="H86" s="31"/>
      <c r="I86" s="31"/>
      <c r="J86" s="31">
        <f t="shared" si="7"/>
        <v>-1.7663999991782475E-2</v>
      </c>
      <c r="K86" s="31"/>
      <c r="L86" s="31"/>
      <c r="M86" s="31"/>
      <c r="N86" s="31"/>
      <c r="O86" s="31">
        <f t="shared" ca="1" si="10"/>
        <v>-1.4848269922893814E-2</v>
      </c>
      <c r="P86" s="31"/>
      <c r="Q86" s="32">
        <f t="shared" si="11"/>
        <v>27759.921000000002</v>
      </c>
      <c r="R86" s="31"/>
      <c r="S86" s="31"/>
      <c r="T86" s="31"/>
      <c r="U86" s="31"/>
      <c r="V86" s="31"/>
      <c r="W86" s="31"/>
      <c r="X86" s="31"/>
      <c r="Y86" s="31"/>
      <c r="Z86" s="31"/>
      <c r="AA86" s="31" t="s">
        <v>44</v>
      </c>
      <c r="AB86" s="31">
        <v>6</v>
      </c>
      <c r="AC86" s="31"/>
      <c r="AD86" s="31" t="s">
        <v>48</v>
      </c>
      <c r="AE86" s="31"/>
      <c r="AF86" s="31" t="s">
        <v>43</v>
      </c>
      <c r="AG86" s="31"/>
      <c r="AH86" s="31"/>
    </row>
    <row r="87" spans="1:34" x14ac:dyDescent="0.2">
      <c r="A87" s="29" t="s">
        <v>61</v>
      </c>
      <c r="B87" s="71"/>
      <c r="C87" s="36">
        <v>42796.254999999997</v>
      </c>
      <c r="D87" s="36"/>
      <c r="E87" s="31">
        <f t="shared" si="8"/>
        <v>770.98707121596294</v>
      </c>
      <c r="F87" s="31">
        <f t="shared" si="9"/>
        <v>771</v>
      </c>
      <c r="G87" s="31">
        <f t="shared" si="6"/>
        <v>-1.9216000000596978E-2</v>
      </c>
      <c r="H87" s="31"/>
      <c r="I87" s="31"/>
      <c r="J87" s="31">
        <f t="shared" si="7"/>
        <v>-1.9216000000596978E-2</v>
      </c>
      <c r="K87" s="31"/>
      <c r="L87" s="31"/>
      <c r="M87" s="31"/>
      <c r="N87" s="31"/>
      <c r="O87" s="31">
        <f t="shared" ca="1" si="10"/>
        <v>-1.4742404463961384E-2</v>
      </c>
      <c r="P87" s="31"/>
      <c r="Q87" s="32">
        <f t="shared" si="11"/>
        <v>27777.754999999997</v>
      </c>
      <c r="R87" s="31"/>
      <c r="S87" s="31"/>
      <c r="T87" s="31"/>
      <c r="U87" s="31"/>
      <c r="V87" s="31"/>
      <c r="W87" s="31"/>
      <c r="X87" s="31"/>
      <c r="Y87" s="31"/>
      <c r="Z87" s="31"/>
      <c r="AA87" s="31" t="s">
        <v>44</v>
      </c>
      <c r="AB87" s="31">
        <v>6</v>
      </c>
      <c r="AC87" s="31"/>
      <c r="AD87" s="31" t="s">
        <v>48</v>
      </c>
      <c r="AE87" s="31"/>
      <c r="AF87" s="31" t="s">
        <v>43</v>
      </c>
      <c r="AG87" s="31"/>
      <c r="AH87" s="31"/>
    </row>
    <row r="88" spans="1:34" x14ac:dyDescent="0.2">
      <c r="A88" s="29" t="s">
        <v>63</v>
      </c>
      <c r="B88" s="71"/>
      <c r="C88" s="36">
        <v>43051.902999999998</v>
      </c>
      <c r="D88" s="36"/>
      <c r="E88" s="31">
        <f t="shared" si="8"/>
        <v>942.99049449100437</v>
      </c>
      <c r="F88" s="31">
        <f t="shared" si="9"/>
        <v>943</v>
      </c>
      <c r="G88" s="31">
        <f t="shared" si="6"/>
        <v>-1.4127999995253049E-2</v>
      </c>
      <c r="H88" s="31"/>
      <c r="I88" s="31">
        <f>G88</f>
        <v>-1.4127999995253049E-2</v>
      </c>
      <c r="J88" s="31"/>
      <c r="K88" s="31"/>
      <c r="L88" s="31"/>
      <c r="M88" s="31"/>
      <c r="N88" s="31"/>
      <c r="O88" s="31">
        <f t="shared" ca="1" si="10"/>
        <v>-1.322499955259656E-2</v>
      </c>
      <c r="P88" s="31"/>
      <c r="Q88" s="32">
        <f t="shared" si="11"/>
        <v>28033.402999999998</v>
      </c>
      <c r="R88" s="31"/>
      <c r="S88" s="31"/>
      <c r="T88" s="31"/>
      <c r="U88" s="31"/>
      <c r="V88" s="31"/>
      <c r="W88" s="31"/>
      <c r="X88" s="31"/>
      <c r="Y88" s="31"/>
      <c r="Z88" s="31"/>
      <c r="AA88" s="31" t="s">
        <v>44</v>
      </c>
      <c r="AB88" s="31">
        <v>13</v>
      </c>
      <c r="AC88" s="31"/>
      <c r="AD88" s="31" t="s">
        <v>62</v>
      </c>
      <c r="AE88" s="31"/>
      <c r="AF88" s="31" t="s">
        <v>64</v>
      </c>
      <c r="AG88" s="31"/>
      <c r="AH88" s="31"/>
    </row>
    <row r="89" spans="1:34" x14ac:dyDescent="0.2">
      <c r="A89" s="29" t="s">
        <v>65</v>
      </c>
      <c r="B89" s="71"/>
      <c r="C89" s="36">
        <v>43368.482000000004</v>
      </c>
      <c r="D89" s="36"/>
      <c r="E89" s="31">
        <f t="shared" si="8"/>
        <v>1155.9891165689789</v>
      </c>
      <c r="F89" s="31">
        <f t="shared" si="9"/>
        <v>1156</v>
      </c>
      <c r="G89" s="31">
        <f t="shared" si="6"/>
        <v>-1.6175999990082346E-2</v>
      </c>
      <c r="H89" s="31"/>
      <c r="I89" s="31"/>
      <c r="J89" s="31">
        <f>G89</f>
        <v>-1.6175999990082346E-2</v>
      </c>
      <c r="K89" s="31"/>
      <c r="L89" s="31"/>
      <c r="M89" s="31"/>
      <c r="N89" s="31"/>
      <c r="O89" s="31">
        <f t="shared" ca="1" si="10"/>
        <v>-1.1345887656545935E-2</v>
      </c>
      <c r="P89" s="31"/>
      <c r="Q89" s="32">
        <f t="shared" si="11"/>
        <v>28349.982000000004</v>
      </c>
      <c r="R89" s="31"/>
      <c r="S89" s="31"/>
      <c r="T89" s="31"/>
      <c r="U89" s="31"/>
      <c r="V89" s="31"/>
      <c r="W89" s="31"/>
      <c r="X89" s="31"/>
      <c r="Y89" s="31"/>
      <c r="Z89" s="31"/>
      <c r="AA89" s="31" t="s">
        <v>44</v>
      </c>
      <c r="AB89" s="31">
        <v>7</v>
      </c>
      <c r="AC89" s="31"/>
      <c r="AD89" s="31" t="s">
        <v>48</v>
      </c>
      <c r="AE89" s="31"/>
      <c r="AF89" s="31" t="s">
        <v>43</v>
      </c>
      <c r="AG89" s="31"/>
      <c r="AH89" s="31"/>
    </row>
    <row r="90" spans="1:34" x14ac:dyDescent="0.2">
      <c r="A90" s="29" t="s">
        <v>65</v>
      </c>
      <c r="B90" s="71"/>
      <c r="C90" s="36">
        <v>43371.455000000002</v>
      </c>
      <c r="D90" s="36"/>
      <c r="E90" s="31">
        <f t="shared" si="8"/>
        <v>1157.9893910768819</v>
      </c>
      <c r="F90" s="31">
        <f t="shared" si="9"/>
        <v>1158</v>
      </c>
      <c r="G90" s="31">
        <f t="shared" si="6"/>
        <v>-1.576799999747891E-2</v>
      </c>
      <c r="H90" s="31"/>
      <c r="I90" s="31"/>
      <c r="J90" s="31">
        <f>G90</f>
        <v>-1.576799999747891E-2</v>
      </c>
      <c r="K90" s="31"/>
      <c r="L90" s="31"/>
      <c r="M90" s="31"/>
      <c r="N90" s="31"/>
      <c r="O90" s="31">
        <f t="shared" ca="1" si="10"/>
        <v>-1.132824341339053E-2</v>
      </c>
      <c r="P90" s="31"/>
      <c r="Q90" s="32">
        <f t="shared" si="11"/>
        <v>28352.955000000002</v>
      </c>
      <c r="R90" s="31"/>
      <c r="S90" s="31"/>
      <c r="T90" s="31"/>
      <c r="U90" s="31"/>
      <c r="V90" s="31"/>
      <c r="W90" s="31"/>
      <c r="X90" s="31"/>
      <c r="Y90" s="31"/>
      <c r="Z90" s="31"/>
      <c r="AA90" s="31" t="s">
        <v>44</v>
      </c>
      <c r="AB90" s="31">
        <v>7</v>
      </c>
      <c r="AC90" s="31"/>
      <c r="AD90" s="31" t="s">
        <v>48</v>
      </c>
      <c r="AE90" s="31"/>
      <c r="AF90" s="31" t="s">
        <v>43</v>
      </c>
      <c r="AG90" s="31"/>
      <c r="AH90" s="31"/>
    </row>
    <row r="91" spans="1:34" x14ac:dyDescent="0.2">
      <c r="A91" s="29" t="s">
        <v>63</v>
      </c>
      <c r="B91" s="71"/>
      <c r="C91" s="36">
        <v>43469.56</v>
      </c>
      <c r="D91" s="36"/>
      <c r="E91" s="31">
        <f t="shared" si="8"/>
        <v>1223.9957585837553</v>
      </c>
      <c r="F91" s="31">
        <f t="shared" si="9"/>
        <v>1224</v>
      </c>
      <c r="G91" s="31">
        <f t="shared" si="6"/>
        <v>-6.3040000022738241E-3</v>
      </c>
      <c r="H91" s="31"/>
      <c r="I91" s="31">
        <f>G91</f>
        <v>-6.3040000022738241E-3</v>
      </c>
      <c r="J91" s="31"/>
      <c r="K91" s="31"/>
      <c r="L91" s="31"/>
      <c r="M91" s="31"/>
      <c r="N91" s="31"/>
      <c r="O91" s="31">
        <f t="shared" ca="1" si="10"/>
        <v>-1.0745983389262167E-2</v>
      </c>
      <c r="P91" s="31"/>
      <c r="Q91" s="32">
        <f t="shared" si="11"/>
        <v>28451.059999999998</v>
      </c>
      <c r="R91" s="31"/>
      <c r="S91" s="31"/>
      <c r="T91" s="31"/>
      <c r="U91" s="31"/>
      <c r="V91" s="31"/>
      <c r="W91" s="31"/>
      <c r="X91" s="31"/>
      <c r="Y91" s="31"/>
      <c r="Z91" s="31"/>
      <c r="AA91" s="31" t="s">
        <v>44</v>
      </c>
      <c r="AB91" s="31">
        <v>9</v>
      </c>
      <c r="AC91" s="31"/>
      <c r="AD91" s="31" t="s">
        <v>66</v>
      </c>
      <c r="AE91" s="31"/>
      <c r="AF91" s="31" t="s">
        <v>64</v>
      </c>
      <c r="AG91" s="31"/>
      <c r="AH91" s="31"/>
    </row>
    <row r="92" spans="1:34" x14ac:dyDescent="0.2">
      <c r="A92" s="29" t="s">
        <v>67</v>
      </c>
      <c r="B92" s="71"/>
      <c r="C92" s="36">
        <v>43481.46</v>
      </c>
      <c r="D92" s="36"/>
      <c r="E92" s="31">
        <f t="shared" si="8"/>
        <v>1232.0022391232988</v>
      </c>
      <c r="F92" s="31">
        <f t="shared" si="9"/>
        <v>1232</v>
      </c>
      <c r="G92" s="31">
        <f t="shared" si="6"/>
        <v>3.3279999988735653E-3</v>
      </c>
      <c r="H92" s="31"/>
      <c r="I92" s="31"/>
      <c r="J92" s="31">
        <f>G92</f>
        <v>3.3279999988735653E-3</v>
      </c>
      <c r="K92" s="31"/>
      <c r="L92" s="31"/>
      <c r="M92" s="31"/>
      <c r="N92" s="31"/>
      <c r="O92" s="31">
        <f t="shared" ca="1" si="10"/>
        <v>-1.0675406416640547E-2</v>
      </c>
      <c r="P92" s="31"/>
      <c r="Q92" s="32">
        <f t="shared" si="11"/>
        <v>28462.959999999999</v>
      </c>
      <c r="R92" s="31"/>
      <c r="S92" s="31"/>
      <c r="T92" s="31"/>
      <c r="U92" s="31"/>
      <c r="V92" s="31"/>
      <c r="W92" s="31"/>
      <c r="X92" s="31"/>
      <c r="Y92" s="31"/>
      <c r="Z92" s="31"/>
      <c r="AA92" s="31" t="s">
        <v>44</v>
      </c>
      <c r="AB92" s="31">
        <v>8</v>
      </c>
      <c r="AC92" s="31"/>
      <c r="AD92" s="31" t="s">
        <v>48</v>
      </c>
      <c r="AE92" s="31"/>
      <c r="AF92" s="31" t="s">
        <v>43</v>
      </c>
      <c r="AG92" s="31"/>
      <c r="AH92" s="31"/>
    </row>
    <row r="93" spans="1:34" x14ac:dyDescent="0.2">
      <c r="A93" s="29" t="s">
        <v>68</v>
      </c>
      <c r="B93" s="71"/>
      <c r="C93" s="36">
        <v>43609.533000000003</v>
      </c>
      <c r="D93" s="36"/>
      <c r="E93" s="31">
        <f t="shared" si="8"/>
        <v>1318.1714813200106</v>
      </c>
      <c r="F93" s="31">
        <f t="shared" si="9"/>
        <v>1318</v>
      </c>
      <c r="G93" s="31"/>
      <c r="H93" s="31"/>
      <c r="I93" s="31"/>
      <c r="K93" s="31"/>
      <c r="L93" s="31"/>
      <c r="M93" s="31"/>
      <c r="N93" s="31"/>
      <c r="O93" s="31">
        <f t="shared" ca="1" si="10"/>
        <v>-9.9167039609581349E-3</v>
      </c>
      <c r="P93" s="31"/>
      <c r="Q93" s="32">
        <f t="shared" si="11"/>
        <v>28591.033000000003</v>
      </c>
      <c r="R93" s="10">
        <v>0.25487200000497978</v>
      </c>
      <c r="S93" s="31"/>
      <c r="T93" s="31"/>
      <c r="U93" s="31"/>
      <c r="V93" s="31"/>
      <c r="W93" s="31"/>
      <c r="X93" s="31"/>
      <c r="Y93" s="31"/>
      <c r="Z93" s="31"/>
      <c r="AA93" s="31"/>
      <c r="AB93" s="31">
        <v>10</v>
      </c>
      <c r="AC93" s="31"/>
      <c r="AD93" s="31" t="s">
        <v>48</v>
      </c>
      <c r="AE93" s="31"/>
      <c r="AF93" s="31" t="s">
        <v>43</v>
      </c>
      <c r="AG93" s="31"/>
      <c r="AH93" s="31"/>
    </row>
    <row r="94" spans="1:34" x14ac:dyDescent="0.2">
      <c r="A94" s="29" t="s">
        <v>69</v>
      </c>
      <c r="B94" s="71"/>
      <c r="C94" s="36">
        <v>43689.533000000003</v>
      </c>
      <c r="D94" s="36"/>
      <c r="E94" s="31">
        <f t="shared" si="8"/>
        <v>1371.9965605774398</v>
      </c>
      <c r="F94" s="31">
        <f t="shared" si="9"/>
        <v>1372</v>
      </c>
      <c r="G94" s="31">
        <f t="shared" ref="G94:G99" si="12">+C94-(C$7+F94*C$8)</f>
        <v>-5.1119999916409142E-3</v>
      </c>
      <c r="H94" s="31"/>
      <c r="I94" s="31"/>
      <c r="J94" s="31">
        <f t="shared" ref="J94:J99" si="13">G94</f>
        <v>-5.1119999916409142E-3</v>
      </c>
      <c r="K94" s="31"/>
      <c r="L94" s="31"/>
      <c r="M94" s="31"/>
      <c r="N94" s="31"/>
      <c r="O94" s="31">
        <f t="shared" ca="1" si="10"/>
        <v>-9.4403093957622017E-3</v>
      </c>
      <c r="P94" s="31"/>
      <c r="Q94" s="32">
        <f t="shared" si="11"/>
        <v>28671.033000000003</v>
      </c>
      <c r="R94" s="31"/>
      <c r="S94" s="31"/>
      <c r="T94" s="31"/>
      <c r="U94" s="31"/>
      <c r="V94" s="31"/>
      <c r="W94" s="31"/>
      <c r="X94" s="31"/>
      <c r="Y94" s="31"/>
      <c r="Z94" s="31"/>
      <c r="AA94" s="31" t="s">
        <v>44</v>
      </c>
      <c r="AB94" s="31"/>
      <c r="AC94" s="31"/>
      <c r="AD94" s="31"/>
      <c r="AE94" s="31"/>
      <c r="AF94" s="31" t="s">
        <v>45</v>
      </c>
      <c r="AG94" s="31"/>
      <c r="AH94" s="31"/>
    </row>
    <row r="95" spans="1:34" x14ac:dyDescent="0.2">
      <c r="A95" s="29" t="s">
        <v>70</v>
      </c>
      <c r="B95" s="71"/>
      <c r="C95" s="36">
        <v>43735.607000000004</v>
      </c>
      <c r="D95" s="36"/>
      <c r="E95" s="31">
        <f t="shared" si="8"/>
        <v>1402.9957693487752</v>
      </c>
      <c r="F95" s="31">
        <f t="shared" si="9"/>
        <v>1403</v>
      </c>
      <c r="G95" s="31">
        <f t="shared" si="12"/>
        <v>-6.2879999895812944E-3</v>
      </c>
      <c r="H95" s="31"/>
      <c r="I95" s="31"/>
      <c r="J95" s="31">
        <f t="shared" si="13"/>
        <v>-6.2879999895812944E-3</v>
      </c>
      <c r="K95" s="31"/>
      <c r="L95" s="31"/>
      <c r="M95" s="31"/>
      <c r="N95" s="31"/>
      <c r="O95" s="31">
        <f t="shared" ca="1" si="10"/>
        <v>-9.1668236268534244E-3</v>
      </c>
      <c r="P95" s="31"/>
      <c r="Q95" s="32">
        <f t="shared" si="11"/>
        <v>28717.107000000004</v>
      </c>
      <c r="R95" s="31"/>
      <c r="S95" s="31"/>
      <c r="T95" s="31"/>
      <c r="U95" s="31"/>
      <c r="V95" s="31"/>
      <c r="W95" s="31"/>
      <c r="X95" s="31"/>
      <c r="Y95" s="31"/>
      <c r="Z95" s="31"/>
      <c r="AA95" s="31" t="s">
        <v>44</v>
      </c>
      <c r="AB95" s="31">
        <v>10</v>
      </c>
      <c r="AC95" s="31"/>
      <c r="AD95" s="31" t="s">
        <v>48</v>
      </c>
      <c r="AE95" s="31"/>
      <c r="AF95" s="31" t="s">
        <v>43</v>
      </c>
      <c r="AG95" s="31"/>
      <c r="AH95" s="31"/>
    </row>
    <row r="96" spans="1:34" x14ac:dyDescent="0.2">
      <c r="A96" s="29" t="s">
        <v>70</v>
      </c>
      <c r="B96" s="71"/>
      <c r="C96" s="36">
        <v>43747.498</v>
      </c>
      <c r="D96" s="36"/>
      <c r="E96" s="31">
        <f t="shared" si="8"/>
        <v>1410.9961945668986</v>
      </c>
      <c r="F96" s="31">
        <f t="shared" si="9"/>
        <v>1411</v>
      </c>
      <c r="G96" s="31">
        <f t="shared" si="12"/>
        <v>-5.6559999939054251E-3</v>
      </c>
      <c r="H96" s="31"/>
      <c r="I96" s="31"/>
      <c r="J96" s="31">
        <f t="shared" si="13"/>
        <v>-5.6559999939054251E-3</v>
      </c>
      <c r="K96" s="31"/>
      <c r="L96" s="31"/>
      <c r="M96" s="31"/>
      <c r="N96" s="31"/>
      <c r="O96" s="31">
        <f t="shared" ca="1" si="10"/>
        <v>-9.0962466542318047E-3</v>
      </c>
      <c r="P96" s="31"/>
      <c r="Q96" s="32">
        <f t="shared" si="11"/>
        <v>28728.998</v>
      </c>
      <c r="R96" s="31"/>
      <c r="S96" s="31"/>
      <c r="T96" s="31"/>
      <c r="U96" s="31"/>
      <c r="V96" s="31"/>
      <c r="W96" s="31"/>
      <c r="X96" s="31"/>
      <c r="Y96" s="31"/>
      <c r="Z96" s="31"/>
      <c r="AA96" s="31" t="s">
        <v>44</v>
      </c>
      <c r="AB96" s="31">
        <v>7</v>
      </c>
      <c r="AC96" s="31"/>
      <c r="AD96" s="31" t="s">
        <v>48</v>
      </c>
      <c r="AE96" s="31"/>
      <c r="AF96" s="31" t="s">
        <v>43</v>
      </c>
      <c r="AG96" s="31"/>
      <c r="AH96" s="31"/>
    </row>
    <row r="97" spans="1:34" x14ac:dyDescent="0.2">
      <c r="A97" s="29" t="s">
        <v>71</v>
      </c>
      <c r="B97" s="71"/>
      <c r="C97" s="36">
        <v>43869.364000000001</v>
      </c>
      <c r="D97" s="36"/>
      <c r="E97" s="31">
        <f t="shared" si="8"/>
        <v>1492.989283426723</v>
      </c>
      <c r="F97" s="31">
        <f t="shared" si="9"/>
        <v>1493</v>
      </c>
      <c r="G97" s="31">
        <f t="shared" si="12"/>
        <v>-1.592799999343697E-2</v>
      </c>
      <c r="H97" s="31"/>
      <c r="I97" s="31"/>
      <c r="J97" s="31">
        <f t="shared" si="13"/>
        <v>-1.592799999343697E-2</v>
      </c>
      <c r="K97" s="31"/>
      <c r="L97" s="31"/>
      <c r="M97" s="31"/>
      <c r="N97" s="31"/>
      <c r="O97" s="31">
        <f t="shared" ca="1" si="10"/>
        <v>-8.3728326848602035E-3</v>
      </c>
      <c r="P97" s="31"/>
      <c r="Q97" s="32">
        <f t="shared" si="11"/>
        <v>28850.864000000001</v>
      </c>
      <c r="R97" s="31"/>
      <c r="S97" s="31"/>
      <c r="T97" s="31"/>
      <c r="U97" s="31"/>
      <c r="V97" s="31"/>
      <c r="W97" s="31"/>
      <c r="X97" s="31"/>
      <c r="Y97" s="31"/>
      <c r="Z97" s="31"/>
      <c r="AA97" s="31" t="s">
        <v>44</v>
      </c>
      <c r="AB97" s="31">
        <v>7</v>
      </c>
      <c r="AC97" s="31"/>
      <c r="AD97" s="31" t="s">
        <v>48</v>
      </c>
      <c r="AE97" s="31"/>
      <c r="AF97" s="31" t="s">
        <v>43</v>
      </c>
      <c r="AG97" s="31"/>
      <c r="AH97" s="31"/>
    </row>
    <row r="98" spans="1:34" x14ac:dyDescent="0.2">
      <c r="A98" s="29" t="s">
        <v>71</v>
      </c>
      <c r="B98" s="71"/>
      <c r="C98" s="36">
        <v>43878.292000000001</v>
      </c>
      <c r="D98" s="36"/>
      <c r="E98" s="31">
        <f t="shared" si="8"/>
        <v>1498.9961622718522</v>
      </c>
      <c r="F98" s="31">
        <f t="shared" si="9"/>
        <v>1499</v>
      </c>
      <c r="G98" s="31">
        <f t="shared" si="12"/>
        <v>-5.7039999956032261E-3</v>
      </c>
      <c r="H98" s="31"/>
      <c r="I98" s="31"/>
      <c r="J98" s="31">
        <f t="shared" si="13"/>
        <v>-5.7039999956032261E-3</v>
      </c>
      <c r="K98" s="31"/>
      <c r="L98" s="31"/>
      <c r="M98" s="31"/>
      <c r="N98" s="31"/>
      <c r="O98" s="31">
        <f t="shared" ca="1" si="10"/>
        <v>-8.3198999553939883E-3</v>
      </c>
      <c r="P98" s="31"/>
      <c r="Q98" s="32">
        <f t="shared" si="11"/>
        <v>28859.792000000001</v>
      </c>
      <c r="R98" s="31"/>
      <c r="S98" s="31"/>
      <c r="T98" s="31"/>
      <c r="U98" s="31"/>
      <c r="V98" s="31"/>
      <c r="W98" s="31"/>
      <c r="X98" s="31"/>
      <c r="Y98" s="31"/>
      <c r="Z98" s="31"/>
      <c r="AA98" s="31" t="s">
        <v>44</v>
      </c>
      <c r="AB98" s="31">
        <v>11</v>
      </c>
      <c r="AC98" s="31"/>
      <c r="AD98" s="31" t="s">
        <v>48</v>
      </c>
      <c r="AE98" s="31"/>
      <c r="AF98" s="31" t="s">
        <v>43</v>
      </c>
      <c r="AG98" s="31"/>
      <c r="AH98" s="31"/>
    </row>
    <row r="99" spans="1:34" x14ac:dyDescent="0.2">
      <c r="A99" s="29" t="s">
        <v>72</v>
      </c>
      <c r="B99" s="71"/>
      <c r="C99" s="36">
        <v>44065.569000000003</v>
      </c>
      <c r="D99" s="36"/>
      <c r="E99" s="31">
        <f t="shared" si="8"/>
        <v>1624.9986543730229</v>
      </c>
      <c r="F99" s="31">
        <f t="shared" si="9"/>
        <v>1625</v>
      </c>
      <c r="G99" s="31">
        <f t="shared" si="12"/>
        <v>-1.999999993131496E-3</v>
      </c>
      <c r="H99" s="31"/>
      <c r="I99" s="31"/>
      <c r="J99" s="31">
        <f t="shared" si="13"/>
        <v>-1.999999993131496E-3</v>
      </c>
      <c r="K99" s="31"/>
      <c r="L99" s="31"/>
      <c r="M99" s="31"/>
      <c r="N99" s="31"/>
      <c r="O99" s="31">
        <f t="shared" ca="1" si="10"/>
        <v>-7.2083126366034762E-3</v>
      </c>
      <c r="P99" s="31"/>
      <c r="Q99" s="32">
        <f t="shared" si="11"/>
        <v>29047.069000000003</v>
      </c>
      <c r="R99" s="31"/>
      <c r="S99" s="31"/>
      <c r="T99" s="31"/>
      <c r="U99" s="31"/>
      <c r="V99" s="31"/>
      <c r="W99" s="31"/>
      <c r="X99" s="31"/>
      <c r="Y99" s="31"/>
      <c r="Z99" s="31"/>
      <c r="AA99" s="31" t="s">
        <v>44</v>
      </c>
      <c r="AB99" s="31">
        <v>12</v>
      </c>
      <c r="AC99" s="31"/>
      <c r="AD99" s="31" t="s">
        <v>48</v>
      </c>
      <c r="AE99" s="31"/>
      <c r="AF99" s="31" t="s">
        <v>43</v>
      </c>
      <c r="AG99" s="31"/>
      <c r="AH99" s="31"/>
    </row>
    <row r="100" spans="1:34" x14ac:dyDescent="0.2">
      <c r="A100" s="29" t="s">
        <v>72</v>
      </c>
      <c r="B100" s="71"/>
      <c r="C100" s="36">
        <v>44117.49</v>
      </c>
      <c r="D100" s="36"/>
      <c r="E100" s="31">
        <f t="shared" si="8"/>
        <v>1659.9318036245818</v>
      </c>
      <c r="F100" s="31">
        <f t="shared" si="9"/>
        <v>1660</v>
      </c>
      <c r="G100" s="31"/>
      <c r="H100" s="31"/>
      <c r="I100" s="31"/>
      <c r="K100" s="31"/>
      <c r="L100" s="31"/>
      <c r="M100" s="31"/>
      <c r="N100" s="31"/>
      <c r="O100" s="31">
        <f t="shared" ca="1" si="10"/>
        <v>-6.8995383813838899E-3</v>
      </c>
      <c r="P100" s="31"/>
      <c r="Q100" s="32">
        <f t="shared" si="11"/>
        <v>29098.989999999998</v>
      </c>
      <c r="R100" s="10">
        <v>-0.10136000000056811</v>
      </c>
      <c r="S100" s="31"/>
      <c r="T100" s="31"/>
      <c r="U100" s="31"/>
      <c r="V100" s="31"/>
      <c r="W100" s="31"/>
      <c r="X100" s="31"/>
      <c r="Y100" s="31"/>
      <c r="Z100" s="31"/>
      <c r="AA100" s="31"/>
      <c r="AB100" s="31">
        <v>7</v>
      </c>
      <c r="AC100" s="31"/>
      <c r="AD100" s="31" t="s">
        <v>48</v>
      </c>
      <c r="AE100" s="31"/>
      <c r="AF100" s="31" t="s">
        <v>43</v>
      </c>
      <c r="AG100" s="31"/>
      <c r="AH100" s="31"/>
    </row>
    <row r="101" spans="1:34" x14ac:dyDescent="0.2">
      <c r="A101" s="29" t="s">
        <v>73</v>
      </c>
      <c r="B101" s="71"/>
      <c r="C101" s="36">
        <v>44117.59</v>
      </c>
      <c r="D101" s="36"/>
      <c r="E101" s="31">
        <f t="shared" si="8"/>
        <v>1659.9990849736525</v>
      </c>
      <c r="F101" s="31">
        <f t="shared" si="9"/>
        <v>1660</v>
      </c>
      <c r="G101" s="31">
        <f t="shared" ref="G101:G109" si="14">+C101-(C$7+F101*C$8)</f>
        <v>-1.3600000020232983E-3</v>
      </c>
      <c r="H101" s="31"/>
      <c r="I101" s="31"/>
      <c r="J101" s="31">
        <f>G101</f>
        <v>-1.3600000020232983E-3</v>
      </c>
      <c r="K101" s="31"/>
      <c r="L101" s="31"/>
      <c r="M101" s="31"/>
      <c r="N101" s="31"/>
      <c r="O101" s="31">
        <f t="shared" ca="1" si="10"/>
        <v>-6.8995383813838899E-3</v>
      </c>
      <c r="P101" s="31"/>
      <c r="Q101" s="32">
        <f t="shared" si="11"/>
        <v>29099.089999999997</v>
      </c>
      <c r="R101" s="31"/>
      <c r="S101" s="31"/>
      <c r="T101" s="31"/>
      <c r="U101" s="31"/>
      <c r="V101" s="31"/>
      <c r="W101" s="31"/>
      <c r="X101" s="31"/>
      <c r="Y101" s="31"/>
      <c r="Z101" s="31"/>
      <c r="AA101" s="31" t="s">
        <v>44</v>
      </c>
      <c r="AB101" s="31"/>
      <c r="AC101" s="31"/>
      <c r="AD101" s="31"/>
      <c r="AE101" s="31"/>
      <c r="AF101" s="31" t="s">
        <v>45</v>
      </c>
      <c r="AG101" s="31"/>
      <c r="AH101" s="31"/>
    </row>
    <row r="102" spans="1:34" x14ac:dyDescent="0.2">
      <c r="A102" s="29" t="s">
        <v>74</v>
      </c>
      <c r="B102" s="71"/>
      <c r="C102" s="36">
        <v>44129.48</v>
      </c>
      <c r="D102" s="36"/>
      <c r="E102" s="31">
        <f t="shared" si="8"/>
        <v>1667.9988373782924</v>
      </c>
      <c r="F102" s="31">
        <f t="shared" si="9"/>
        <v>1668</v>
      </c>
      <c r="G102" s="31">
        <f t="shared" si="14"/>
        <v>-1.7279999956372194E-3</v>
      </c>
      <c r="H102" s="31"/>
      <c r="I102" s="31"/>
      <c r="J102" s="31">
        <f>G102</f>
        <v>-1.7279999956372194E-3</v>
      </c>
      <c r="K102" s="31"/>
      <c r="L102" s="31"/>
      <c r="M102" s="31"/>
      <c r="N102" s="31"/>
      <c r="O102" s="31">
        <f t="shared" ca="1" si="10"/>
        <v>-6.8289614087622703E-3</v>
      </c>
      <c r="P102" s="31"/>
      <c r="Q102" s="32">
        <f t="shared" si="11"/>
        <v>29110.980000000003</v>
      </c>
      <c r="R102" s="31"/>
      <c r="S102" s="31"/>
      <c r="T102" s="31"/>
      <c r="U102" s="31"/>
      <c r="V102" s="31"/>
      <c r="W102" s="31"/>
      <c r="X102" s="31"/>
      <c r="Y102" s="31"/>
      <c r="Z102" s="31"/>
      <c r="AA102" s="31" t="s">
        <v>44</v>
      </c>
      <c r="AB102" s="31">
        <v>8</v>
      </c>
      <c r="AC102" s="31"/>
      <c r="AD102" s="31" t="s">
        <v>48</v>
      </c>
      <c r="AE102" s="31"/>
      <c r="AF102" s="31" t="s">
        <v>43</v>
      </c>
      <c r="AG102" s="31"/>
      <c r="AH102" s="31"/>
    </row>
    <row r="103" spans="1:34" x14ac:dyDescent="0.2">
      <c r="A103" s="29" t="s">
        <v>74</v>
      </c>
      <c r="B103" s="71"/>
      <c r="C103" s="36">
        <v>44135.425999999999</v>
      </c>
      <c r="D103" s="36"/>
      <c r="E103" s="31">
        <f t="shared" si="8"/>
        <v>1671.9993863940983</v>
      </c>
      <c r="F103" s="31">
        <f t="shared" si="9"/>
        <v>1672</v>
      </c>
      <c r="G103" s="31">
        <f t="shared" si="14"/>
        <v>-9.1199999587843195E-4</v>
      </c>
      <c r="H103" s="31"/>
      <c r="I103" s="31"/>
      <c r="J103" s="31">
        <f>G103</f>
        <v>-9.1199999587843195E-4</v>
      </c>
      <c r="K103" s="31"/>
      <c r="L103" s="31"/>
      <c r="M103" s="31"/>
      <c r="N103" s="31"/>
      <c r="O103" s="31">
        <f t="shared" ca="1" si="10"/>
        <v>-6.7936729224514613E-3</v>
      </c>
      <c r="P103" s="31"/>
      <c r="Q103" s="32">
        <f t="shared" si="11"/>
        <v>29116.925999999999</v>
      </c>
      <c r="R103" s="31"/>
      <c r="S103" s="31"/>
      <c r="T103" s="31"/>
      <c r="U103" s="31"/>
      <c r="V103" s="31"/>
      <c r="W103" s="31"/>
      <c r="X103" s="31"/>
      <c r="Y103" s="31"/>
      <c r="Z103" s="31"/>
      <c r="AA103" s="31" t="s">
        <v>44</v>
      </c>
      <c r="AB103" s="31">
        <v>8</v>
      </c>
      <c r="AC103" s="31"/>
      <c r="AD103" s="31" t="s">
        <v>41</v>
      </c>
      <c r="AE103" s="31"/>
      <c r="AF103" s="31" t="s">
        <v>43</v>
      </c>
      <c r="AG103" s="31"/>
      <c r="AH103" s="31"/>
    </row>
    <row r="104" spans="1:34" x14ac:dyDescent="0.2">
      <c r="A104" s="29" t="s">
        <v>63</v>
      </c>
      <c r="B104" s="71"/>
      <c r="C104" s="36">
        <v>44160.695</v>
      </c>
      <c r="D104" s="36"/>
      <c r="E104" s="31">
        <f t="shared" si="8"/>
        <v>1689.0007104910483</v>
      </c>
      <c r="F104" s="31">
        <f t="shared" si="9"/>
        <v>1689</v>
      </c>
      <c r="G104" s="31">
        <f t="shared" si="14"/>
        <v>1.0560000009718351E-3</v>
      </c>
      <c r="H104" s="31"/>
      <c r="I104" s="31">
        <f>G104</f>
        <v>1.0560000009718351E-3</v>
      </c>
      <c r="J104" s="31"/>
      <c r="K104" s="31"/>
      <c r="L104" s="31"/>
      <c r="M104" s="31"/>
      <c r="N104" s="31"/>
      <c r="O104" s="31">
        <f t="shared" ca="1" si="10"/>
        <v>-6.6436968556305188E-3</v>
      </c>
      <c r="P104" s="31"/>
      <c r="Q104" s="32">
        <f t="shared" si="11"/>
        <v>29142.195</v>
      </c>
      <c r="R104" s="31"/>
      <c r="S104" s="31"/>
      <c r="T104" s="31"/>
      <c r="U104" s="31"/>
      <c r="V104" s="31"/>
      <c r="W104" s="31"/>
      <c r="X104" s="31"/>
      <c r="Y104" s="31"/>
      <c r="Z104" s="31"/>
      <c r="AA104" s="31" t="s">
        <v>44</v>
      </c>
      <c r="AB104" s="31">
        <v>12</v>
      </c>
      <c r="AC104" s="31"/>
      <c r="AD104" s="31" t="s">
        <v>66</v>
      </c>
      <c r="AE104" s="31"/>
      <c r="AF104" s="31" t="s">
        <v>64</v>
      </c>
      <c r="AG104" s="31"/>
      <c r="AH104" s="31"/>
    </row>
    <row r="105" spans="1:34" x14ac:dyDescent="0.2">
      <c r="A105" s="29" t="s">
        <v>75</v>
      </c>
      <c r="B105" s="71"/>
      <c r="C105" s="36">
        <v>44456.468999999997</v>
      </c>
      <c r="D105" s="36"/>
      <c r="E105" s="31">
        <f t="shared" si="8"/>
        <v>1888.0014478946325</v>
      </c>
      <c r="F105" s="31">
        <f t="shared" si="9"/>
        <v>1888</v>
      </c>
      <c r="G105" s="31">
        <f t="shared" si="14"/>
        <v>2.1520000009331852E-3</v>
      </c>
      <c r="H105" s="31"/>
      <c r="I105" s="31"/>
      <c r="J105" s="31">
        <f>G105</f>
        <v>2.1520000009331852E-3</v>
      </c>
      <c r="K105" s="31"/>
      <c r="L105" s="31"/>
      <c r="M105" s="31"/>
      <c r="N105" s="31"/>
      <c r="O105" s="31">
        <f t="shared" ca="1" si="10"/>
        <v>-4.8880946616677266E-3</v>
      </c>
      <c r="P105" s="31"/>
      <c r="Q105" s="32">
        <f t="shared" si="11"/>
        <v>29437.968999999997</v>
      </c>
      <c r="R105" s="31"/>
      <c r="S105" s="31"/>
      <c r="T105" s="31"/>
      <c r="U105" s="31"/>
      <c r="V105" s="31"/>
      <c r="W105" s="31"/>
      <c r="X105" s="31"/>
      <c r="Y105" s="31"/>
      <c r="Z105" s="31"/>
      <c r="AA105" s="31" t="s">
        <v>44</v>
      </c>
      <c r="AB105" s="31">
        <v>6</v>
      </c>
      <c r="AC105" s="31"/>
      <c r="AD105" s="31" t="s">
        <v>48</v>
      </c>
      <c r="AE105" s="31"/>
      <c r="AF105" s="31" t="s">
        <v>43</v>
      </c>
      <c r="AG105" s="31"/>
      <c r="AH105" s="31"/>
    </row>
    <row r="106" spans="1:34" x14ac:dyDescent="0.2">
      <c r="A106" s="29" t="s">
        <v>75</v>
      </c>
      <c r="B106" s="71"/>
      <c r="C106" s="36">
        <v>44459.444000000003</v>
      </c>
      <c r="D106" s="36"/>
      <c r="E106" s="31">
        <f t="shared" si="8"/>
        <v>1890.003068029522</v>
      </c>
      <c r="F106" s="31">
        <f t="shared" si="9"/>
        <v>1890</v>
      </c>
      <c r="G106" s="31">
        <f t="shared" si="14"/>
        <v>4.5600000084959902E-3</v>
      </c>
      <c r="H106" s="31"/>
      <c r="I106" s="31"/>
      <c r="J106" s="31">
        <f>G106</f>
        <v>4.5600000084959902E-3</v>
      </c>
      <c r="K106" s="31"/>
      <c r="L106" s="31"/>
      <c r="M106" s="31"/>
      <c r="N106" s="31"/>
      <c r="O106" s="31">
        <f t="shared" ca="1" si="10"/>
        <v>-4.8704504185123239E-3</v>
      </c>
      <c r="P106" s="31"/>
      <c r="Q106" s="32">
        <f t="shared" si="11"/>
        <v>29440.944000000003</v>
      </c>
      <c r="R106" s="31"/>
      <c r="S106" s="31"/>
      <c r="T106" s="31"/>
      <c r="U106" s="31"/>
      <c r="V106" s="31"/>
      <c r="W106" s="31"/>
      <c r="X106" s="31"/>
      <c r="Y106" s="31"/>
      <c r="Z106" s="31"/>
      <c r="AA106" s="31" t="s">
        <v>44</v>
      </c>
      <c r="AB106" s="31">
        <v>7</v>
      </c>
      <c r="AC106" s="31"/>
      <c r="AD106" s="31" t="s">
        <v>48</v>
      </c>
      <c r="AE106" s="31"/>
      <c r="AF106" s="31" t="s">
        <v>43</v>
      </c>
      <c r="AG106" s="31"/>
      <c r="AH106" s="31"/>
    </row>
    <row r="107" spans="1:34" x14ac:dyDescent="0.2">
      <c r="A107" s="29" t="s">
        <v>63</v>
      </c>
      <c r="B107" s="71"/>
      <c r="C107" s="36">
        <v>44493.625</v>
      </c>
      <c r="D107" s="36"/>
      <c r="E107" s="31">
        <f t="shared" si="8"/>
        <v>1913.0005059557473</v>
      </c>
      <c r="F107" s="31">
        <f t="shared" si="9"/>
        <v>1913</v>
      </c>
      <c r="G107" s="31">
        <f t="shared" si="14"/>
        <v>7.5200000719632953E-4</v>
      </c>
      <c r="H107" s="31"/>
      <c r="I107" s="31">
        <f>G107</f>
        <v>7.5200000719632953E-4</v>
      </c>
      <c r="J107" s="31"/>
      <c r="K107" s="31"/>
      <c r="L107" s="31"/>
      <c r="M107" s="31"/>
      <c r="N107" s="31"/>
      <c r="O107" s="31">
        <f t="shared" ca="1" si="10"/>
        <v>-4.667541622225168E-3</v>
      </c>
      <c r="P107" s="31"/>
      <c r="Q107" s="32">
        <f t="shared" si="11"/>
        <v>29475.125</v>
      </c>
      <c r="R107" s="31"/>
      <c r="S107" s="31"/>
      <c r="T107" s="31"/>
      <c r="U107" s="31"/>
      <c r="V107" s="31"/>
      <c r="W107" s="31"/>
      <c r="X107" s="31"/>
      <c r="Y107" s="31"/>
      <c r="Z107" s="31"/>
      <c r="AA107" s="31" t="s">
        <v>44</v>
      </c>
      <c r="AB107" s="31">
        <v>11</v>
      </c>
      <c r="AC107" s="31"/>
      <c r="AD107" s="31" t="s">
        <v>66</v>
      </c>
      <c r="AE107" s="31"/>
      <c r="AF107" s="31" t="s">
        <v>64</v>
      </c>
      <c r="AG107" s="31"/>
      <c r="AH107" s="31"/>
    </row>
    <row r="108" spans="1:34" x14ac:dyDescent="0.2">
      <c r="A108" s="29" t="s">
        <v>76</v>
      </c>
      <c r="B108" s="71"/>
      <c r="C108" s="36">
        <v>44529.294000000002</v>
      </c>
      <c r="D108" s="36"/>
      <c r="E108" s="31">
        <f t="shared" si="8"/>
        <v>1936.9990903561641</v>
      </c>
      <c r="F108" s="31">
        <f t="shared" si="9"/>
        <v>1937</v>
      </c>
      <c r="G108" s="31">
        <f t="shared" si="14"/>
        <v>-1.3519999920390546E-3</v>
      </c>
      <c r="H108" s="31"/>
      <c r="I108" s="31"/>
      <c r="J108" s="31">
        <f>G108</f>
        <v>-1.3519999920390546E-3</v>
      </c>
      <c r="K108" s="31"/>
      <c r="L108" s="31"/>
      <c r="M108" s="31"/>
      <c r="N108" s="31"/>
      <c r="O108" s="31">
        <f t="shared" ca="1" si="10"/>
        <v>-4.4558107043603072E-3</v>
      </c>
      <c r="P108" s="31"/>
      <c r="Q108" s="32">
        <f t="shared" si="11"/>
        <v>29510.794000000002</v>
      </c>
      <c r="R108" s="31"/>
      <c r="S108" s="31"/>
      <c r="T108" s="31"/>
      <c r="U108" s="31"/>
      <c r="V108" s="31"/>
      <c r="W108" s="31"/>
      <c r="X108" s="31"/>
      <c r="Y108" s="31"/>
      <c r="Z108" s="31"/>
      <c r="AA108" s="31" t="s">
        <v>44</v>
      </c>
      <c r="AB108" s="31">
        <v>7</v>
      </c>
      <c r="AC108" s="31"/>
      <c r="AD108" s="31" t="s">
        <v>48</v>
      </c>
      <c r="AE108" s="31"/>
      <c r="AF108" s="31" t="s">
        <v>43</v>
      </c>
      <c r="AG108" s="31"/>
      <c r="AH108" s="31"/>
    </row>
    <row r="109" spans="1:34" x14ac:dyDescent="0.2">
      <c r="A109" s="29" t="s">
        <v>76</v>
      </c>
      <c r="B109" s="71"/>
      <c r="C109" s="36">
        <v>44529.303</v>
      </c>
      <c r="D109" s="36"/>
      <c r="E109" s="31">
        <f t="shared" si="8"/>
        <v>1937.0051456775791</v>
      </c>
      <c r="F109" s="31">
        <f t="shared" si="9"/>
        <v>1937</v>
      </c>
      <c r="G109" s="31">
        <f t="shared" si="14"/>
        <v>7.6480000061565079E-3</v>
      </c>
      <c r="H109" s="31"/>
      <c r="I109" s="31"/>
      <c r="J109" s="31">
        <f>G109</f>
        <v>7.6480000061565079E-3</v>
      </c>
      <c r="K109" s="31"/>
      <c r="L109" s="31"/>
      <c r="M109" s="31"/>
      <c r="N109" s="31"/>
      <c r="O109" s="31">
        <f t="shared" ca="1" si="10"/>
        <v>-4.4558107043603072E-3</v>
      </c>
      <c r="P109" s="31"/>
      <c r="Q109" s="32">
        <f t="shared" si="11"/>
        <v>29510.803</v>
      </c>
      <c r="R109" s="31"/>
      <c r="S109" s="31"/>
      <c r="T109" s="31"/>
      <c r="U109" s="31"/>
      <c r="V109" s="31"/>
      <c r="W109" s="31"/>
      <c r="X109" s="31"/>
      <c r="Y109" s="31"/>
      <c r="Z109" s="31"/>
      <c r="AA109" s="31" t="s">
        <v>44</v>
      </c>
      <c r="AB109" s="31">
        <v>7</v>
      </c>
      <c r="AC109" s="31"/>
      <c r="AD109" s="31" t="s">
        <v>77</v>
      </c>
      <c r="AE109" s="31"/>
      <c r="AF109" s="31" t="s">
        <v>43</v>
      </c>
      <c r="AG109" s="31"/>
      <c r="AH109" s="31"/>
    </row>
    <row r="110" spans="1:34" x14ac:dyDescent="0.2">
      <c r="A110" s="29" t="s">
        <v>79</v>
      </c>
      <c r="B110" s="71"/>
      <c r="C110" s="36">
        <v>44561.322</v>
      </c>
      <c r="D110" s="36"/>
      <c r="E110" s="31">
        <f t="shared" si="8"/>
        <v>1958.5479608368746</v>
      </c>
      <c r="F110" s="31">
        <f t="shared" si="9"/>
        <v>1958.5</v>
      </c>
      <c r="G110" s="31"/>
      <c r="H110" s="31"/>
      <c r="I110" s="31"/>
      <c r="K110" s="31"/>
      <c r="L110" s="31"/>
      <c r="M110" s="31"/>
      <c r="N110" s="31"/>
      <c r="O110" s="31">
        <f t="shared" ca="1" si="10"/>
        <v>-4.2661350904397051E-3</v>
      </c>
      <c r="P110" s="31"/>
      <c r="Q110" s="32">
        <f t="shared" si="11"/>
        <v>29542.822</v>
      </c>
      <c r="R110" s="10">
        <v>7.1284000005107373E-2</v>
      </c>
      <c r="S110" s="31"/>
      <c r="T110" s="31"/>
      <c r="U110" s="31"/>
      <c r="V110" s="31"/>
      <c r="W110" s="31"/>
      <c r="X110" s="31"/>
      <c r="Y110" s="31"/>
      <c r="Z110" s="31"/>
      <c r="AA110" s="31" t="s">
        <v>78</v>
      </c>
      <c r="AB110" s="31">
        <v>11</v>
      </c>
      <c r="AC110" s="31"/>
      <c r="AD110" s="31" t="s">
        <v>41</v>
      </c>
      <c r="AE110" s="31"/>
      <c r="AF110" s="31" t="s">
        <v>43</v>
      </c>
      <c r="AG110" s="31"/>
      <c r="AH110" s="31"/>
    </row>
    <row r="111" spans="1:34" x14ac:dyDescent="0.2">
      <c r="A111" s="29" t="s">
        <v>76</v>
      </c>
      <c r="B111" s="71"/>
      <c r="C111" s="36">
        <v>44566.453000000001</v>
      </c>
      <c r="D111" s="36"/>
      <c r="E111" s="31">
        <f t="shared" si="8"/>
        <v>1962.0001668577488</v>
      </c>
      <c r="F111" s="31">
        <f t="shared" si="9"/>
        <v>1962</v>
      </c>
      <c r="G111" s="31">
        <f t="shared" ref="G111:G142" si="15">+C111-(C$7+F111*C$8)</f>
        <v>2.480000039213337E-4</v>
      </c>
      <c r="H111" s="31"/>
      <c r="I111" s="31"/>
      <c r="J111" s="31">
        <f t="shared" ref="J111:J116" si="16">G111</f>
        <v>2.480000039213337E-4</v>
      </c>
      <c r="K111" s="31"/>
      <c r="L111" s="31"/>
      <c r="M111" s="31"/>
      <c r="N111" s="31"/>
      <c r="O111" s="31">
        <f t="shared" ca="1" si="10"/>
        <v>-4.2352576649177451E-3</v>
      </c>
      <c r="P111" s="31"/>
      <c r="Q111" s="32">
        <f t="shared" si="11"/>
        <v>29547.953000000001</v>
      </c>
      <c r="R111" s="31"/>
      <c r="S111" s="31"/>
      <c r="T111" s="31"/>
      <c r="U111" s="31"/>
      <c r="V111" s="31"/>
      <c r="W111" s="31"/>
      <c r="X111" s="31"/>
      <c r="Y111" s="31"/>
      <c r="Z111" s="31"/>
      <c r="AA111" s="31" t="s">
        <v>44</v>
      </c>
      <c r="AB111" s="31">
        <v>6</v>
      </c>
      <c r="AC111" s="31"/>
      <c r="AD111" s="31" t="s">
        <v>48</v>
      </c>
      <c r="AE111" s="31"/>
      <c r="AF111" s="31" t="s">
        <v>43</v>
      </c>
      <c r="AG111" s="31"/>
      <c r="AH111" s="31"/>
    </row>
    <row r="112" spans="1:34" x14ac:dyDescent="0.2">
      <c r="A112" s="29" t="s">
        <v>79</v>
      </c>
      <c r="B112" s="71"/>
      <c r="C112" s="36">
        <v>44575.364999999998</v>
      </c>
      <c r="D112" s="36"/>
      <c r="E112" s="31">
        <f t="shared" si="8"/>
        <v>1967.9962806870242</v>
      </c>
      <c r="F112" s="31">
        <f t="shared" si="9"/>
        <v>1968</v>
      </c>
      <c r="G112" s="31">
        <f t="shared" si="15"/>
        <v>-5.5280000015045516E-3</v>
      </c>
      <c r="H112" s="31"/>
      <c r="I112" s="31"/>
      <c r="J112" s="31">
        <f t="shared" si="16"/>
        <v>-5.5280000015045516E-3</v>
      </c>
      <c r="K112" s="31"/>
      <c r="L112" s="31"/>
      <c r="M112" s="31"/>
      <c r="N112" s="31"/>
      <c r="O112" s="31">
        <f t="shared" ca="1" si="10"/>
        <v>-4.1823249354515299E-3</v>
      </c>
      <c r="P112" s="31"/>
      <c r="Q112" s="32">
        <f t="shared" si="11"/>
        <v>29556.864999999998</v>
      </c>
      <c r="R112" s="31"/>
      <c r="S112" s="31"/>
      <c r="T112" s="31"/>
      <c r="U112" s="31"/>
      <c r="V112" s="31"/>
      <c r="W112" s="31"/>
      <c r="X112" s="31"/>
      <c r="Y112" s="31"/>
      <c r="Z112" s="31"/>
      <c r="AA112" s="31" t="s">
        <v>44</v>
      </c>
      <c r="AB112" s="31">
        <v>7</v>
      </c>
      <c r="AC112" s="31"/>
      <c r="AD112" s="31" t="s">
        <v>48</v>
      </c>
      <c r="AE112" s="31"/>
      <c r="AF112" s="31" t="s">
        <v>43</v>
      </c>
      <c r="AG112" s="31"/>
      <c r="AH112" s="31"/>
    </row>
    <row r="113" spans="1:34" x14ac:dyDescent="0.2">
      <c r="A113" s="29" t="s">
        <v>80</v>
      </c>
      <c r="B113" s="71"/>
      <c r="C113" s="36">
        <v>44581.322</v>
      </c>
      <c r="D113" s="36"/>
      <c r="E113" s="31">
        <f t="shared" si="8"/>
        <v>1972.0042306512321</v>
      </c>
      <c r="F113" s="31">
        <f t="shared" si="9"/>
        <v>1972</v>
      </c>
      <c r="G113" s="31">
        <f t="shared" si="15"/>
        <v>6.2880000041332096E-3</v>
      </c>
      <c r="H113" s="31"/>
      <c r="I113" s="31"/>
      <c r="J113" s="31">
        <f t="shared" si="16"/>
        <v>6.2880000041332096E-3</v>
      </c>
      <c r="K113" s="31"/>
      <c r="L113" s="31"/>
      <c r="M113" s="31"/>
      <c r="N113" s="31"/>
      <c r="O113" s="31">
        <f t="shared" ca="1" si="10"/>
        <v>-4.1470364491407209E-3</v>
      </c>
      <c r="P113" s="31"/>
      <c r="Q113" s="32">
        <f t="shared" si="11"/>
        <v>29562.822</v>
      </c>
      <c r="R113" s="31"/>
      <c r="S113" s="31"/>
      <c r="T113" s="31"/>
      <c r="U113" s="31"/>
      <c r="V113" s="31"/>
      <c r="W113" s="31"/>
      <c r="X113" s="31"/>
      <c r="Y113" s="31"/>
      <c r="Z113" s="31"/>
      <c r="AA113" s="31" t="s">
        <v>44</v>
      </c>
      <c r="AB113" s="31"/>
      <c r="AC113" s="31"/>
      <c r="AD113" s="31"/>
      <c r="AE113" s="31"/>
      <c r="AF113" s="31" t="s">
        <v>45</v>
      </c>
      <c r="AG113" s="31"/>
      <c r="AH113" s="31"/>
    </row>
    <row r="114" spans="1:34" x14ac:dyDescent="0.2">
      <c r="A114" s="29" t="s">
        <v>81</v>
      </c>
      <c r="B114" s="71"/>
      <c r="C114" s="36">
        <v>44844.398000000001</v>
      </c>
      <c r="D114" s="36"/>
      <c r="E114" s="31">
        <f t="shared" si="8"/>
        <v>2149.0053125353256</v>
      </c>
      <c r="F114" s="31">
        <f t="shared" si="9"/>
        <v>2149</v>
      </c>
      <c r="G114" s="31">
        <f t="shared" si="15"/>
        <v>7.896000002801884E-3</v>
      </c>
      <c r="H114" s="31"/>
      <c r="I114" s="31"/>
      <c r="J114" s="31">
        <f t="shared" si="16"/>
        <v>7.896000002801884E-3</v>
      </c>
      <c r="K114" s="31"/>
      <c r="L114" s="31"/>
      <c r="M114" s="31"/>
      <c r="N114" s="31"/>
      <c r="O114" s="31">
        <f t="shared" ca="1" si="10"/>
        <v>-2.5855209298873832E-3</v>
      </c>
      <c r="P114" s="31"/>
      <c r="Q114" s="32">
        <f t="shared" si="11"/>
        <v>29825.898000000001</v>
      </c>
      <c r="R114" s="31"/>
      <c r="S114" s="31"/>
      <c r="T114" s="31"/>
      <c r="U114" s="31"/>
      <c r="V114" s="31"/>
      <c r="W114" s="31"/>
      <c r="X114" s="31"/>
      <c r="Y114" s="31"/>
      <c r="Z114" s="31"/>
      <c r="AA114" s="31" t="s">
        <v>44</v>
      </c>
      <c r="AB114" s="31">
        <v>6</v>
      </c>
      <c r="AC114" s="31"/>
      <c r="AD114" s="31" t="s">
        <v>48</v>
      </c>
      <c r="AE114" s="31"/>
      <c r="AF114" s="31" t="s">
        <v>43</v>
      </c>
      <c r="AG114" s="31"/>
      <c r="AH114" s="31"/>
    </row>
    <row r="115" spans="1:34" x14ac:dyDescent="0.2">
      <c r="A115" s="29" t="s">
        <v>82</v>
      </c>
      <c r="B115" s="71"/>
      <c r="C115" s="36">
        <v>44902.351999999999</v>
      </c>
      <c r="D115" s="36"/>
      <c r="E115" s="31">
        <f t="shared" si="8"/>
        <v>2187.9975455763874</v>
      </c>
      <c r="F115" s="31">
        <f t="shared" si="9"/>
        <v>2188</v>
      </c>
      <c r="G115" s="31">
        <f t="shared" si="15"/>
        <v>-3.647999998065643E-3</v>
      </c>
      <c r="H115" s="31"/>
      <c r="I115" s="31"/>
      <c r="J115" s="31">
        <f t="shared" si="16"/>
        <v>-3.647999998065643E-3</v>
      </c>
      <c r="K115" s="31"/>
      <c r="L115" s="31"/>
      <c r="M115" s="31"/>
      <c r="N115" s="31"/>
      <c r="O115" s="31">
        <f t="shared" ca="1" si="10"/>
        <v>-2.241458188356988E-3</v>
      </c>
      <c r="P115" s="31"/>
      <c r="Q115" s="32">
        <f t="shared" si="11"/>
        <v>29883.851999999999</v>
      </c>
      <c r="R115" s="31"/>
      <c r="S115" s="31"/>
      <c r="T115" s="31"/>
      <c r="U115" s="31"/>
      <c r="V115" s="31"/>
      <c r="W115" s="31"/>
      <c r="X115" s="31"/>
      <c r="Y115" s="31"/>
      <c r="Z115" s="31"/>
      <c r="AA115" s="31" t="s">
        <v>44</v>
      </c>
      <c r="AB115" s="31">
        <v>6</v>
      </c>
      <c r="AC115" s="31"/>
      <c r="AD115" s="31" t="s">
        <v>48</v>
      </c>
      <c r="AE115" s="31"/>
      <c r="AF115" s="31" t="s">
        <v>43</v>
      </c>
      <c r="AG115" s="31"/>
      <c r="AH115" s="31"/>
    </row>
    <row r="116" spans="1:34" x14ac:dyDescent="0.2">
      <c r="A116" s="29" t="s">
        <v>82</v>
      </c>
      <c r="B116" s="71"/>
      <c r="C116" s="36">
        <v>44911.27</v>
      </c>
      <c r="D116" s="36"/>
      <c r="E116" s="31">
        <f t="shared" si="8"/>
        <v>2193.9976962866081</v>
      </c>
      <c r="F116" s="31">
        <f t="shared" si="9"/>
        <v>2194</v>
      </c>
      <c r="G116" s="31">
        <f t="shared" si="15"/>
        <v>-3.4240000022691675E-3</v>
      </c>
      <c r="H116" s="31"/>
      <c r="I116" s="31"/>
      <c r="J116" s="31">
        <f t="shared" si="16"/>
        <v>-3.4240000022691675E-3</v>
      </c>
      <c r="K116" s="31"/>
      <c r="L116" s="31"/>
      <c r="M116" s="31"/>
      <c r="N116" s="31"/>
      <c r="O116" s="31">
        <f t="shared" ca="1" si="10"/>
        <v>-2.1885254588907728E-3</v>
      </c>
      <c r="P116" s="31"/>
      <c r="Q116" s="32">
        <f t="shared" si="11"/>
        <v>29892.769999999997</v>
      </c>
      <c r="R116" s="31"/>
      <c r="S116" s="31"/>
      <c r="T116" s="31"/>
      <c r="U116" s="31"/>
      <c r="V116" s="31"/>
      <c r="W116" s="31"/>
      <c r="X116" s="31"/>
      <c r="Y116" s="31"/>
      <c r="Z116" s="31"/>
      <c r="AA116" s="31" t="s">
        <v>44</v>
      </c>
      <c r="AB116" s="31">
        <v>7</v>
      </c>
      <c r="AC116" s="31"/>
      <c r="AD116" s="31" t="s">
        <v>48</v>
      </c>
      <c r="AE116" s="31"/>
      <c r="AF116" s="31" t="s">
        <v>43</v>
      </c>
      <c r="AG116" s="31"/>
      <c r="AH116" s="31"/>
    </row>
    <row r="117" spans="1:34" x14ac:dyDescent="0.2">
      <c r="A117" s="29" t="s">
        <v>63</v>
      </c>
      <c r="B117" s="71"/>
      <c r="C117" s="36">
        <v>44921.678999999996</v>
      </c>
      <c r="D117" s="36"/>
      <c r="E117" s="31">
        <f t="shared" si="8"/>
        <v>2201.00101191149</v>
      </c>
      <c r="F117" s="31">
        <f t="shared" si="9"/>
        <v>2201</v>
      </c>
      <c r="G117" s="31">
        <f t="shared" si="15"/>
        <v>1.5039999998407438E-3</v>
      </c>
      <c r="H117" s="31"/>
      <c r="I117" s="31">
        <f>G117</f>
        <v>1.5039999998407438E-3</v>
      </c>
      <c r="J117" s="31"/>
      <c r="K117" s="31"/>
      <c r="L117" s="31"/>
      <c r="M117" s="31"/>
      <c r="N117" s="31"/>
      <c r="O117" s="31">
        <f t="shared" ref="O117:O148" ca="1" si="17">+C$11+C$12*F117</f>
        <v>-2.1267706078468562E-3</v>
      </c>
      <c r="P117" s="31"/>
      <c r="Q117" s="32">
        <f t="shared" si="11"/>
        <v>29903.178999999996</v>
      </c>
      <c r="R117" s="31"/>
      <c r="S117" s="31"/>
      <c r="T117" s="31"/>
      <c r="U117" s="31"/>
      <c r="V117" s="31"/>
      <c r="W117" s="31"/>
      <c r="X117" s="31"/>
      <c r="Y117" s="31"/>
      <c r="Z117" s="31"/>
      <c r="AA117" s="31" t="s">
        <v>44</v>
      </c>
      <c r="AB117" s="31">
        <v>13</v>
      </c>
      <c r="AC117" s="31"/>
      <c r="AD117" s="31" t="s">
        <v>66</v>
      </c>
      <c r="AE117" s="31"/>
      <c r="AF117" s="31" t="s">
        <v>64</v>
      </c>
      <c r="AG117" s="31"/>
      <c r="AH117" s="31"/>
    </row>
    <row r="118" spans="1:34" x14ac:dyDescent="0.2">
      <c r="A118" s="29" t="s">
        <v>83</v>
      </c>
      <c r="B118" s="71"/>
      <c r="C118" s="36">
        <v>45211.504000000001</v>
      </c>
      <c r="D118" s="36"/>
      <c r="E118" s="31">
        <f t="shared" si="8"/>
        <v>2395.9991818587982</v>
      </c>
      <c r="F118" s="31">
        <f t="shared" si="9"/>
        <v>2396</v>
      </c>
      <c r="G118" s="31">
        <f t="shared" si="15"/>
        <v>-1.2159999969298951E-3</v>
      </c>
      <c r="H118" s="31"/>
      <c r="I118" s="31"/>
      <c r="J118" s="31">
        <f t="shared" ref="J118:J127" si="18">G118</f>
        <v>-1.2159999969298951E-3</v>
      </c>
      <c r="K118" s="31"/>
      <c r="L118" s="31"/>
      <c r="M118" s="31"/>
      <c r="N118" s="31"/>
      <c r="O118" s="31">
        <f t="shared" ca="1" si="17"/>
        <v>-4.0645690019487299E-4</v>
      </c>
      <c r="P118" s="31"/>
      <c r="Q118" s="32">
        <f t="shared" si="11"/>
        <v>30193.004000000001</v>
      </c>
      <c r="R118" s="31"/>
      <c r="S118" s="31"/>
      <c r="T118" s="31"/>
      <c r="U118" s="31"/>
      <c r="V118" s="31"/>
      <c r="W118" s="31"/>
      <c r="X118" s="31"/>
      <c r="Y118" s="31"/>
      <c r="Z118" s="31"/>
      <c r="AA118" s="31" t="s">
        <v>44</v>
      </c>
      <c r="AB118" s="31">
        <v>7</v>
      </c>
      <c r="AC118" s="31"/>
      <c r="AD118" s="31" t="s">
        <v>48</v>
      </c>
      <c r="AE118" s="31"/>
      <c r="AF118" s="31" t="s">
        <v>43</v>
      </c>
      <c r="AG118" s="31"/>
      <c r="AH118" s="31"/>
    </row>
    <row r="119" spans="1:34" x14ac:dyDescent="0.2">
      <c r="A119" s="29" t="s">
        <v>84</v>
      </c>
      <c r="B119" s="71"/>
      <c r="C119" s="36">
        <v>45263.527999999998</v>
      </c>
      <c r="D119" s="36"/>
      <c r="E119" s="31">
        <f t="shared" si="8"/>
        <v>2431.0016308999025</v>
      </c>
      <c r="F119" s="31">
        <f t="shared" si="9"/>
        <v>2431</v>
      </c>
      <c r="G119" s="31">
        <f t="shared" si="15"/>
        <v>2.4239999984274618E-3</v>
      </c>
      <c r="H119" s="31"/>
      <c r="I119" s="31"/>
      <c r="J119" s="31">
        <f t="shared" si="18"/>
        <v>2.4239999984274618E-3</v>
      </c>
      <c r="K119" s="31"/>
      <c r="L119" s="31"/>
      <c r="M119" s="31"/>
      <c r="N119" s="31"/>
      <c r="O119" s="31">
        <f t="shared" ca="1" si="17"/>
        <v>-9.7682644975286698E-5</v>
      </c>
      <c r="P119" s="31"/>
      <c r="Q119" s="32">
        <f t="shared" si="11"/>
        <v>30245.027999999998</v>
      </c>
      <c r="R119" s="31"/>
      <c r="S119" s="31"/>
      <c r="T119" s="31"/>
      <c r="U119" s="31"/>
      <c r="V119" s="31"/>
      <c r="W119" s="31"/>
      <c r="X119" s="31"/>
      <c r="Y119" s="31"/>
      <c r="Z119" s="31"/>
      <c r="AA119" s="31" t="s">
        <v>44</v>
      </c>
      <c r="AB119" s="31">
        <v>6</v>
      </c>
      <c r="AC119" s="31"/>
      <c r="AD119" s="31" t="s">
        <v>48</v>
      </c>
      <c r="AE119" s="31"/>
      <c r="AF119" s="31" t="s">
        <v>43</v>
      </c>
      <c r="AG119" s="31"/>
      <c r="AH119" s="31"/>
    </row>
    <row r="120" spans="1:34" x14ac:dyDescent="0.2">
      <c r="A120" s="29" t="s">
        <v>84</v>
      </c>
      <c r="B120" s="71"/>
      <c r="C120" s="36">
        <v>45269.464</v>
      </c>
      <c r="D120" s="36"/>
      <c r="E120" s="31">
        <f t="shared" si="8"/>
        <v>2434.9954517808051</v>
      </c>
      <c r="F120" s="31">
        <f t="shared" si="9"/>
        <v>2435</v>
      </c>
      <c r="G120" s="31">
        <f t="shared" si="15"/>
        <v>-6.7599999965750612E-3</v>
      </c>
      <c r="H120" s="31"/>
      <c r="I120" s="31"/>
      <c r="J120" s="31">
        <f t="shared" si="18"/>
        <v>-6.7599999965750612E-3</v>
      </c>
      <c r="K120" s="31"/>
      <c r="L120" s="31"/>
      <c r="M120" s="31"/>
      <c r="N120" s="31"/>
      <c r="O120" s="31">
        <f t="shared" ca="1" si="17"/>
        <v>-6.2394158664477728E-5</v>
      </c>
      <c r="P120" s="31"/>
      <c r="Q120" s="32">
        <f t="shared" si="11"/>
        <v>30250.964</v>
      </c>
      <c r="R120" s="31"/>
      <c r="S120" s="31"/>
      <c r="T120" s="31"/>
      <c r="U120" s="31"/>
      <c r="V120" s="31"/>
      <c r="W120" s="31"/>
      <c r="X120" s="31"/>
      <c r="Y120" s="31"/>
      <c r="Z120" s="31"/>
      <c r="AA120" s="31" t="s">
        <v>44</v>
      </c>
      <c r="AB120" s="31">
        <v>6</v>
      </c>
      <c r="AC120" s="31"/>
      <c r="AD120" s="31" t="s">
        <v>48</v>
      </c>
      <c r="AE120" s="31"/>
      <c r="AF120" s="31" t="s">
        <v>43</v>
      </c>
      <c r="AG120" s="31"/>
      <c r="AH120" s="31"/>
    </row>
    <row r="121" spans="1:34" x14ac:dyDescent="0.2">
      <c r="A121" s="29" t="s">
        <v>86</v>
      </c>
      <c r="B121" s="71"/>
      <c r="C121" s="36">
        <v>45284.334999999999</v>
      </c>
      <c r="D121" s="36"/>
      <c r="E121" s="31">
        <f t="shared" si="8"/>
        <v>2445.0008612012698</v>
      </c>
      <c r="F121" s="31">
        <f t="shared" si="9"/>
        <v>2445</v>
      </c>
      <c r="G121" s="31">
        <f t="shared" si="15"/>
        <v>1.2800000040442683E-3</v>
      </c>
      <c r="H121" s="31"/>
      <c r="I121" s="31"/>
      <c r="J121" s="31">
        <f t="shared" si="18"/>
        <v>1.2800000040442683E-3</v>
      </c>
      <c r="K121" s="31"/>
      <c r="L121" s="31"/>
      <c r="M121" s="31"/>
      <c r="N121" s="31"/>
      <c r="O121" s="31">
        <f t="shared" ca="1" si="17"/>
        <v>2.5827057112546431E-5</v>
      </c>
      <c r="P121" s="31"/>
      <c r="Q121" s="32">
        <f t="shared" si="11"/>
        <v>30265.834999999999</v>
      </c>
      <c r="R121" s="31"/>
      <c r="S121" s="31"/>
      <c r="T121" s="31"/>
      <c r="U121" s="31"/>
      <c r="V121" s="31"/>
      <c r="W121" s="31"/>
      <c r="X121" s="31"/>
      <c r="Y121" s="31"/>
      <c r="Z121" s="31"/>
      <c r="AA121" s="31" t="s">
        <v>44</v>
      </c>
      <c r="AB121" s="31">
        <v>15</v>
      </c>
      <c r="AC121" s="31"/>
      <c r="AD121" s="31" t="s">
        <v>85</v>
      </c>
      <c r="AE121" s="31"/>
      <c r="AF121" s="31" t="s">
        <v>43</v>
      </c>
      <c r="AG121" s="31"/>
      <c r="AH121" s="31"/>
    </row>
    <row r="122" spans="1:34" x14ac:dyDescent="0.2">
      <c r="A122" s="29" t="s">
        <v>86</v>
      </c>
      <c r="B122" s="71"/>
      <c r="C122" s="36">
        <v>45287.302000000003</v>
      </c>
      <c r="D122" s="36"/>
      <c r="E122" s="31">
        <f t="shared" si="8"/>
        <v>2446.9970988282325</v>
      </c>
      <c r="F122" s="31">
        <f t="shared" si="9"/>
        <v>2447</v>
      </c>
      <c r="G122" s="31">
        <f t="shared" si="15"/>
        <v>-4.3119999900227413E-3</v>
      </c>
      <c r="H122" s="31"/>
      <c r="I122" s="31"/>
      <c r="J122" s="31">
        <f t="shared" si="18"/>
        <v>-4.3119999900227413E-3</v>
      </c>
      <c r="K122" s="31"/>
      <c r="L122" s="31"/>
      <c r="M122" s="31"/>
      <c r="N122" s="31"/>
      <c r="O122" s="31">
        <f t="shared" ca="1" si="17"/>
        <v>4.3471300267952651E-5</v>
      </c>
      <c r="P122" s="31"/>
      <c r="Q122" s="32">
        <f t="shared" si="11"/>
        <v>30268.802000000003</v>
      </c>
      <c r="R122" s="31"/>
      <c r="S122" s="31"/>
      <c r="T122" s="31"/>
      <c r="U122" s="31"/>
      <c r="V122" s="31"/>
      <c r="W122" s="31"/>
      <c r="X122" s="31"/>
      <c r="Y122" s="31"/>
      <c r="Z122" s="31"/>
      <c r="AA122" s="31" t="s">
        <v>44</v>
      </c>
      <c r="AB122" s="31">
        <v>12</v>
      </c>
      <c r="AC122" s="31"/>
      <c r="AD122" s="31" t="s">
        <v>85</v>
      </c>
      <c r="AE122" s="31"/>
      <c r="AF122" s="31" t="s">
        <v>43</v>
      </c>
      <c r="AG122" s="31"/>
      <c r="AH122" s="31"/>
    </row>
    <row r="123" spans="1:34" x14ac:dyDescent="0.2">
      <c r="A123" s="29" t="s">
        <v>86</v>
      </c>
      <c r="B123" s="71"/>
      <c r="C123" s="36">
        <v>45333.377999999997</v>
      </c>
      <c r="D123" s="36"/>
      <c r="E123" s="31">
        <f t="shared" si="8"/>
        <v>2477.9976532265446</v>
      </c>
      <c r="F123" s="31">
        <f t="shared" si="9"/>
        <v>2478</v>
      </c>
      <c r="G123" s="31">
        <f t="shared" si="15"/>
        <v>-3.488000002107583E-3</v>
      </c>
      <c r="H123" s="31"/>
      <c r="I123" s="31"/>
      <c r="J123" s="31">
        <f t="shared" si="18"/>
        <v>-3.488000002107583E-3</v>
      </c>
      <c r="K123" s="31"/>
      <c r="L123" s="31"/>
      <c r="M123" s="31"/>
      <c r="N123" s="31"/>
      <c r="O123" s="31">
        <f t="shared" ca="1" si="17"/>
        <v>3.169570691767265E-4</v>
      </c>
      <c r="P123" s="31"/>
      <c r="Q123" s="32">
        <f t="shared" si="11"/>
        <v>30314.877999999997</v>
      </c>
      <c r="R123" s="31"/>
      <c r="S123" s="31"/>
      <c r="T123" s="31"/>
      <c r="U123" s="31"/>
      <c r="V123" s="31"/>
      <c r="W123" s="31"/>
      <c r="X123" s="31"/>
      <c r="Y123" s="31"/>
      <c r="Z123" s="31"/>
      <c r="AA123" s="31" t="s">
        <v>44</v>
      </c>
      <c r="AB123" s="31">
        <v>7</v>
      </c>
      <c r="AC123" s="31"/>
      <c r="AD123" s="31" t="s">
        <v>48</v>
      </c>
      <c r="AE123" s="31"/>
      <c r="AF123" s="31" t="s">
        <v>43</v>
      </c>
      <c r="AG123" s="31"/>
      <c r="AH123" s="31"/>
    </row>
    <row r="124" spans="1:34" x14ac:dyDescent="0.2">
      <c r="A124" s="29" t="s">
        <v>86</v>
      </c>
      <c r="B124" s="71"/>
      <c r="C124" s="36">
        <v>45342.285000000003</v>
      </c>
      <c r="D124" s="36"/>
      <c r="E124" s="31">
        <f t="shared" si="8"/>
        <v>2483.9904029883728</v>
      </c>
      <c r="F124" s="31">
        <f t="shared" si="9"/>
        <v>2484</v>
      </c>
      <c r="G124" s="31">
        <f t="shared" si="15"/>
        <v>-1.4263999990362208E-2</v>
      </c>
      <c r="H124" s="31"/>
      <c r="I124" s="31"/>
      <c r="J124" s="31">
        <f t="shared" si="18"/>
        <v>-1.4263999990362208E-2</v>
      </c>
      <c r="K124" s="31"/>
      <c r="L124" s="31"/>
      <c r="M124" s="31"/>
      <c r="N124" s="31"/>
      <c r="O124" s="31">
        <f t="shared" ca="1" si="17"/>
        <v>3.6988979864294169E-4</v>
      </c>
      <c r="P124" s="31"/>
      <c r="Q124" s="32">
        <f t="shared" si="11"/>
        <v>30323.785000000003</v>
      </c>
      <c r="R124" s="31"/>
      <c r="S124" s="31"/>
      <c r="T124" s="31"/>
      <c r="U124" s="31"/>
      <c r="V124" s="31"/>
      <c r="W124" s="31"/>
      <c r="X124" s="31"/>
      <c r="Y124" s="31"/>
      <c r="Z124" s="31"/>
      <c r="AA124" s="31" t="s">
        <v>44</v>
      </c>
      <c r="AB124" s="31">
        <v>11</v>
      </c>
      <c r="AC124" s="31"/>
      <c r="AD124" s="31" t="s">
        <v>41</v>
      </c>
      <c r="AE124" s="31"/>
      <c r="AF124" s="31" t="s">
        <v>43</v>
      </c>
      <c r="AG124" s="31"/>
      <c r="AH124" s="31"/>
    </row>
    <row r="125" spans="1:34" x14ac:dyDescent="0.2">
      <c r="A125" s="29" t="s">
        <v>86</v>
      </c>
      <c r="B125" s="71"/>
      <c r="C125" s="36">
        <v>45345.277000000002</v>
      </c>
      <c r="D125" s="36"/>
      <c r="E125" s="31">
        <f t="shared" si="8"/>
        <v>2486.0034609525997</v>
      </c>
      <c r="F125" s="31">
        <f t="shared" si="9"/>
        <v>2486</v>
      </c>
      <c r="G125" s="31">
        <f t="shared" si="15"/>
        <v>5.1440000024740584E-3</v>
      </c>
      <c r="H125" s="31"/>
      <c r="I125" s="31"/>
      <c r="J125" s="31">
        <f t="shared" si="18"/>
        <v>5.1440000024740584E-3</v>
      </c>
      <c r="K125" s="31"/>
      <c r="L125" s="31"/>
      <c r="M125" s="31"/>
      <c r="N125" s="31"/>
      <c r="O125" s="31">
        <f t="shared" ca="1" si="17"/>
        <v>3.8753404179834791E-4</v>
      </c>
      <c r="P125" s="31"/>
      <c r="Q125" s="32">
        <f t="shared" si="11"/>
        <v>30326.777000000002</v>
      </c>
      <c r="R125" s="31"/>
      <c r="S125" s="31"/>
      <c r="T125" s="31"/>
      <c r="U125" s="31"/>
      <c r="V125" s="31"/>
      <c r="W125" s="31"/>
      <c r="X125" s="31"/>
      <c r="Y125" s="31"/>
      <c r="Z125" s="31"/>
      <c r="AA125" s="31" t="s">
        <v>44</v>
      </c>
      <c r="AB125" s="31">
        <v>8</v>
      </c>
      <c r="AC125" s="31"/>
      <c r="AD125" s="31" t="s">
        <v>41</v>
      </c>
      <c r="AE125" s="31"/>
      <c r="AF125" s="31" t="s">
        <v>43</v>
      </c>
      <c r="AG125" s="31"/>
      <c r="AH125" s="31"/>
    </row>
    <row r="126" spans="1:34" x14ac:dyDescent="0.2">
      <c r="A126" s="29" t="s">
        <v>86</v>
      </c>
      <c r="B126" s="71"/>
      <c r="C126" s="36">
        <v>45348.25</v>
      </c>
      <c r="D126" s="36"/>
      <c r="E126" s="31">
        <f t="shared" si="8"/>
        <v>2488.0037354605029</v>
      </c>
      <c r="F126" s="31">
        <f t="shared" si="9"/>
        <v>2488</v>
      </c>
      <c r="G126" s="31">
        <f t="shared" si="15"/>
        <v>5.5520000023534521E-3</v>
      </c>
      <c r="H126" s="31"/>
      <c r="I126" s="31"/>
      <c r="J126" s="31">
        <f t="shared" si="18"/>
        <v>5.5520000023534521E-3</v>
      </c>
      <c r="K126" s="31"/>
      <c r="L126" s="31"/>
      <c r="M126" s="31"/>
      <c r="N126" s="31"/>
      <c r="O126" s="31">
        <f t="shared" ca="1" si="17"/>
        <v>4.0517828495375413E-4</v>
      </c>
      <c r="P126" s="31"/>
      <c r="Q126" s="32">
        <f t="shared" si="11"/>
        <v>30329.75</v>
      </c>
      <c r="R126" s="31"/>
      <c r="S126" s="31"/>
      <c r="T126" s="31"/>
      <c r="U126" s="31"/>
      <c r="V126" s="31"/>
      <c r="W126" s="31"/>
      <c r="X126" s="31"/>
      <c r="Y126" s="31"/>
      <c r="Z126" s="31"/>
      <c r="AA126" s="31" t="s">
        <v>44</v>
      </c>
      <c r="AB126" s="31">
        <v>6</v>
      </c>
      <c r="AC126" s="31"/>
      <c r="AD126" s="31" t="s">
        <v>85</v>
      </c>
      <c r="AE126" s="31"/>
      <c r="AF126" s="31" t="s">
        <v>43</v>
      </c>
      <c r="AG126" s="31"/>
      <c r="AH126" s="31"/>
    </row>
    <row r="127" spans="1:34" x14ac:dyDescent="0.2">
      <c r="A127" s="29" t="s">
        <v>87</v>
      </c>
      <c r="B127" s="71"/>
      <c r="C127" s="36">
        <v>45611.317999999999</v>
      </c>
      <c r="D127" s="36"/>
      <c r="E127" s="31">
        <f t="shared" si="8"/>
        <v>2664.9994348366695</v>
      </c>
      <c r="F127" s="31">
        <f t="shared" si="9"/>
        <v>2665</v>
      </c>
      <c r="G127" s="31">
        <f t="shared" si="15"/>
        <v>-8.4000000060768798E-4</v>
      </c>
      <c r="H127" s="31"/>
      <c r="I127" s="31"/>
      <c r="J127" s="31">
        <f t="shared" si="18"/>
        <v>-8.4000000060768798E-4</v>
      </c>
      <c r="K127" s="31"/>
      <c r="L127" s="31"/>
      <c r="M127" s="31"/>
      <c r="N127" s="31"/>
      <c r="O127" s="31">
        <f t="shared" ca="1" si="17"/>
        <v>1.9666938042070883E-3</v>
      </c>
      <c r="P127" s="31"/>
      <c r="Q127" s="32">
        <f t="shared" si="11"/>
        <v>30592.817999999999</v>
      </c>
      <c r="R127" s="31"/>
      <c r="S127" s="31"/>
      <c r="T127" s="31"/>
      <c r="U127" s="31"/>
      <c r="V127" s="31"/>
      <c r="W127" s="31"/>
      <c r="X127" s="31"/>
      <c r="Y127" s="31"/>
      <c r="Z127" s="31"/>
      <c r="AA127" s="31" t="s">
        <v>44</v>
      </c>
      <c r="AB127" s="31">
        <v>7</v>
      </c>
      <c r="AC127" s="31"/>
      <c r="AD127" s="31" t="s">
        <v>48</v>
      </c>
      <c r="AE127" s="31"/>
      <c r="AF127" s="31" t="s">
        <v>43</v>
      </c>
      <c r="AG127" s="31"/>
      <c r="AH127" s="31"/>
    </row>
    <row r="128" spans="1:34" x14ac:dyDescent="0.2">
      <c r="A128" s="29" t="s">
        <v>88</v>
      </c>
      <c r="B128" s="71"/>
      <c r="C128" s="36">
        <v>45651.453000000001</v>
      </c>
      <c r="D128" s="36"/>
      <c r="E128" s="31">
        <f t="shared" si="8"/>
        <v>2692.0028042866325</v>
      </c>
      <c r="F128" s="31">
        <f t="shared" si="9"/>
        <v>2692</v>
      </c>
      <c r="G128" s="31">
        <f t="shared" si="15"/>
        <v>4.1680000067572109E-3</v>
      </c>
      <c r="H128" s="31"/>
      <c r="I128" s="31"/>
      <c r="J128" s="31"/>
      <c r="K128" s="31"/>
      <c r="L128" s="31"/>
      <c r="M128" s="31"/>
      <c r="N128" s="31">
        <f>G128</f>
        <v>4.1680000067572109E-3</v>
      </c>
      <c r="O128" s="31">
        <f t="shared" ca="1" si="17"/>
        <v>2.2048910868050567E-3</v>
      </c>
      <c r="P128" s="31"/>
      <c r="Q128" s="32">
        <f t="shared" si="11"/>
        <v>30632.953000000001</v>
      </c>
      <c r="R128" s="31"/>
      <c r="S128" s="31"/>
      <c r="T128" s="31"/>
      <c r="U128" s="31"/>
      <c r="V128" s="31"/>
      <c r="W128" s="31"/>
      <c r="X128" s="31"/>
      <c r="Y128" s="31"/>
      <c r="Z128" s="31"/>
      <c r="AA128" s="31" t="s">
        <v>44</v>
      </c>
      <c r="AB128" s="31"/>
      <c r="AC128" s="31"/>
      <c r="AD128" s="31"/>
      <c r="AE128" s="31"/>
      <c r="AF128" s="31" t="s">
        <v>45</v>
      </c>
      <c r="AG128" s="31"/>
      <c r="AH128" s="31"/>
    </row>
    <row r="129" spans="1:34" x14ac:dyDescent="0.2">
      <c r="A129" s="29" t="s">
        <v>88</v>
      </c>
      <c r="B129" s="71"/>
      <c r="C129" s="36">
        <v>45651.457000000002</v>
      </c>
      <c r="D129" s="36"/>
      <c r="E129" s="31">
        <f t="shared" si="8"/>
        <v>2692.0054955405958</v>
      </c>
      <c r="F129" s="31">
        <f t="shared" si="9"/>
        <v>2692</v>
      </c>
      <c r="G129" s="31">
        <f t="shared" si="15"/>
        <v>8.1680000075721182E-3</v>
      </c>
      <c r="H129" s="31"/>
      <c r="I129" s="31"/>
      <c r="J129" s="31"/>
      <c r="K129" s="31"/>
      <c r="L129" s="31"/>
      <c r="M129" s="31"/>
      <c r="N129" s="31">
        <f>G129</f>
        <v>8.1680000075721182E-3</v>
      </c>
      <c r="O129" s="31">
        <f t="shared" ca="1" si="17"/>
        <v>2.2048910868050567E-3</v>
      </c>
      <c r="P129" s="31"/>
      <c r="Q129" s="32">
        <f t="shared" si="11"/>
        <v>30632.957000000002</v>
      </c>
      <c r="R129" s="31"/>
      <c r="S129" s="31"/>
      <c r="T129" s="31"/>
      <c r="U129" s="31"/>
      <c r="V129" s="31"/>
      <c r="W129" s="31"/>
      <c r="X129" s="31"/>
      <c r="Y129" s="31"/>
      <c r="Z129" s="31"/>
      <c r="AA129" s="31" t="s">
        <v>44</v>
      </c>
      <c r="AB129" s="31"/>
      <c r="AC129" s="31"/>
      <c r="AD129" s="31"/>
      <c r="AE129" s="31"/>
      <c r="AF129" s="31" t="s">
        <v>45</v>
      </c>
      <c r="AG129" s="31"/>
      <c r="AH129" s="31"/>
    </row>
    <row r="130" spans="1:34" x14ac:dyDescent="0.2">
      <c r="A130" s="29" t="s">
        <v>89</v>
      </c>
      <c r="B130" s="71"/>
      <c r="C130" s="36">
        <v>45727.252999999997</v>
      </c>
      <c r="D130" s="36"/>
      <c r="E130" s="31">
        <f t="shared" si="8"/>
        <v>2743.0020668830439</v>
      </c>
      <c r="F130" s="31">
        <f t="shared" si="9"/>
        <v>2743</v>
      </c>
      <c r="G130" s="31">
        <f t="shared" si="15"/>
        <v>3.0719999995199032E-3</v>
      </c>
      <c r="H130" s="31"/>
      <c r="I130" s="31"/>
      <c r="J130" s="31">
        <f>G130</f>
        <v>3.0719999995199032E-3</v>
      </c>
      <c r="K130" s="31"/>
      <c r="L130" s="31"/>
      <c r="M130" s="31"/>
      <c r="N130" s="31"/>
      <c r="O130" s="31">
        <f t="shared" ca="1" si="17"/>
        <v>2.6548192872678823E-3</v>
      </c>
      <c r="P130" s="31"/>
      <c r="Q130" s="32">
        <f t="shared" si="11"/>
        <v>30708.752999999997</v>
      </c>
      <c r="R130" s="31"/>
      <c r="S130" s="31"/>
      <c r="T130" s="31"/>
      <c r="U130" s="31"/>
      <c r="V130" s="31"/>
      <c r="W130" s="31"/>
      <c r="X130" s="31"/>
      <c r="Y130" s="31"/>
      <c r="Z130" s="31"/>
      <c r="AA130" s="31" t="s">
        <v>44</v>
      </c>
      <c r="AB130" s="31">
        <v>7</v>
      </c>
      <c r="AC130" s="31"/>
      <c r="AD130" s="31" t="s">
        <v>85</v>
      </c>
      <c r="AE130" s="31"/>
      <c r="AF130" s="31" t="s">
        <v>43</v>
      </c>
      <c r="AG130" s="31"/>
      <c r="AH130" s="31"/>
    </row>
    <row r="131" spans="1:34" x14ac:dyDescent="0.2">
      <c r="A131" s="29" t="s">
        <v>90</v>
      </c>
      <c r="B131" s="71"/>
      <c r="C131" s="36">
        <v>45727.256000000001</v>
      </c>
      <c r="D131" s="36"/>
      <c r="E131" s="31">
        <f t="shared" si="8"/>
        <v>2743.0040853235187</v>
      </c>
      <c r="F131" s="31">
        <f t="shared" si="9"/>
        <v>2743</v>
      </c>
      <c r="G131" s="31">
        <f t="shared" si="15"/>
        <v>6.0720000037690625E-3</v>
      </c>
      <c r="H131" s="31"/>
      <c r="I131" s="31"/>
      <c r="J131" s="31">
        <f>G131</f>
        <v>6.0720000037690625E-3</v>
      </c>
      <c r="K131" s="31"/>
      <c r="L131" s="31"/>
      <c r="M131" s="31"/>
      <c r="N131" s="31"/>
      <c r="O131" s="31">
        <f t="shared" ca="1" si="17"/>
        <v>2.6548192872678823E-3</v>
      </c>
      <c r="P131" s="31"/>
      <c r="Q131" s="32">
        <f t="shared" si="11"/>
        <v>30708.756000000001</v>
      </c>
      <c r="R131" s="31"/>
      <c r="S131" s="31"/>
      <c r="T131" s="31"/>
      <c r="U131" s="31"/>
      <c r="V131" s="31"/>
      <c r="W131" s="31"/>
      <c r="X131" s="31"/>
      <c r="Y131" s="31"/>
      <c r="Z131" s="31"/>
      <c r="AA131" s="31" t="s">
        <v>44</v>
      </c>
      <c r="AB131" s="31">
        <v>6</v>
      </c>
      <c r="AC131" s="31"/>
      <c r="AD131" s="31" t="s">
        <v>48</v>
      </c>
      <c r="AE131" s="31"/>
      <c r="AF131" s="31" t="s">
        <v>43</v>
      </c>
      <c r="AG131" s="31"/>
      <c r="AH131" s="31"/>
    </row>
    <row r="132" spans="1:34" x14ac:dyDescent="0.2">
      <c r="A132" s="29" t="s">
        <v>91</v>
      </c>
      <c r="B132" s="71"/>
      <c r="C132" s="36">
        <v>45911.555999999997</v>
      </c>
      <c r="D132" s="36"/>
      <c r="E132" s="31">
        <f t="shared" si="8"/>
        <v>2867.0036116628185</v>
      </c>
      <c r="F132" s="31">
        <f t="shared" si="9"/>
        <v>2867</v>
      </c>
      <c r="G132" s="31">
        <f t="shared" si="15"/>
        <v>5.367999998270534E-3</v>
      </c>
      <c r="H132" s="31"/>
      <c r="I132" s="31"/>
      <c r="J132" s="31">
        <f>G132</f>
        <v>5.367999998270534E-3</v>
      </c>
      <c r="K132" s="31"/>
      <c r="L132" s="31"/>
      <c r="M132" s="31"/>
      <c r="N132" s="31"/>
      <c r="O132" s="31">
        <f t="shared" ca="1" si="17"/>
        <v>3.7487623629029881E-3</v>
      </c>
      <c r="P132" s="31"/>
      <c r="Q132" s="32">
        <f t="shared" si="11"/>
        <v>30893.055999999997</v>
      </c>
      <c r="R132" s="31"/>
      <c r="S132" s="31"/>
      <c r="T132" s="31"/>
      <c r="U132" s="31"/>
      <c r="V132" s="31"/>
      <c r="W132" s="31"/>
      <c r="X132" s="31"/>
      <c r="Y132" s="31"/>
      <c r="Z132" s="31"/>
      <c r="AA132" s="31" t="s">
        <v>44</v>
      </c>
      <c r="AB132" s="31">
        <v>11</v>
      </c>
      <c r="AC132" s="31"/>
      <c r="AD132" s="31" t="s">
        <v>41</v>
      </c>
      <c r="AE132" s="31"/>
      <c r="AF132" s="31" t="s">
        <v>43</v>
      </c>
      <c r="AG132" s="31"/>
      <c r="AH132" s="31"/>
    </row>
    <row r="133" spans="1:34" x14ac:dyDescent="0.2">
      <c r="A133" s="29" t="s">
        <v>91</v>
      </c>
      <c r="B133" s="71"/>
      <c r="C133" s="36">
        <v>45920.472000000002</v>
      </c>
      <c r="D133" s="36"/>
      <c r="E133" s="31">
        <f t="shared" si="8"/>
        <v>2873.002416746062</v>
      </c>
      <c r="F133" s="31">
        <f t="shared" si="9"/>
        <v>2873</v>
      </c>
      <c r="G133" s="31">
        <f t="shared" si="15"/>
        <v>3.5920000009355135E-3</v>
      </c>
      <c r="H133" s="31"/>
      <c r="I133" s="31"/>
      <c r="J133" s="31">
        <f>G133</f>
        <v>3.5920000009355135E-3</v>
      </c>
      <c r="K133" s="31"/>
      <c r="L133" s="31"/>
      <c r="M133" s="31"/>
      <c r="N133" s="31"/>
      <c r="O133" s="31">
        <f t="shared" ca="1" si="17"/>
        <v>3.8016950923692033E-3</v>
      </c>
      <c r="P133" s="31"/>
      <c r="Q133" s="32">
        <f t="shared" si="11"/>
        <v>30901.972000000002</v>
      </c>
      <c r="R133" s="31"/>
      <c r="S133" s="31"/>
      <c r="T133" s="31"/>
      <c r="U133" s="31"/>
      <c r="V133" s="31"/>
      <c r="W133" s="31"/>
      <c r="X133" s="31"/>
      <c r="Y133" s="31"/>
      <c r="Z133" s="31"/>
      <c r="AA133" s="31" t="s">
        <v>44</v>
      </c>
      <c r="AB133" s="31">
        <v>10</v>
      </c>
      <c r="AC133" s="31"/>
      <c r="AD133" s="31" t="s">
        <v>48</v>
      </c>
      <c r="AE133" s="31"/>
      <c r="AF133" s="31" t="s">
        <v>43</v>
      </c>
      <c r="AG133" s="31"/>
      <c r="AH133" s="31"/>
    </row>
    <row r="134" spans="1:34" x14ac:dyDescent="0.2">
      <c r="A134" s="29" t="s">
        <v>92</v>
      </c>
      <c r="B134" s="71"/>
      <c r="C134" s="36">
        <v>45966.533000000003</v>
      </c>
      <c r="D134" s="36"/>
      <c r="E134" s="31">
        <f t="shared" si="8"/>
        <v>2903.9928789420187</v>
      </c>
      <c r="F134" s="31">
        <f t="shared" si="9"/>
        <v>2904</v>
      </c>
      <c r="G134" s="31">
        <f t="shared" si="15"/>
        <v>-1.0583999996015336E-2</v>
      </c>
      <c r="H134" s="31"/>
      <c r="I134" s="31"/>
      <c r="J134" s="31"/>
      <c r="K134" s="31"/>
      <c r="L134" s="31"/>
      <c r="M134" s="31"/>
      <c r="N134" s="31">
        <f>G134</f>
        <v>-1.0583999996015336E-2</v>
      </c>
      <c r="O134" s="31">
        <f t="shared" ca="1" si="17"/>
        <v>4.0751808612779807E-3</v>
      </c>
      <c r="P134" s="31"/>
      <c r="Q134" s="32">
        <f t="shared" si="11"/>
        <v>30948.033000000003</v>
      </c>
      <c r="R134" s="31"/>
      <c r="S134" s="31"/>
      <c r="T134" s="31"/>
      <c r="U134" s="31"/>
      <c r="V134" s="31"/>
      <c r="W134" s="31"/>
      <c r="X134" s="31"/>
      <c r="Y134" s="31"/>
      <c r="Z134" s="31"/>
      <c r="AA134" s="31" t="s">
        <v>44</v>
      </c>
      <c r="AB134" s="31"/>
      <c r="AC134" s="31"/>
      <c r="AD134" s="31"/>
      <c r="AE134" s="31"/>
      <c r="AF134" s="31" t="s">
        <v>45</v>
      </c>
      <c r="AG134" s="31"/>
      <c r="AH134" s="31"/>
    </row>
    <row r="135" spans="1:34" x14ac:dyDescent="0.2">
      <c r="A135" s="29" t="s">
        <v>93</v>
      </c>
      <c r="B135" s="71"/>
      <c r="C135" s="36">
        <v>45999.245000000003</v>
      </c>
      <c r="D135" s="36"/>
      <c r="E135" s="31">
        <f t="shared" si="8"/>
        <v>2926.0019538503811</v>
      </c>
      <c r="F135" s="31">
        <f t="shared" si="9"/>
        <v>2926</v>
      </c>
      <c r="G135" s="31">
        <f t="shared" si="15"/>
        <v>2.9040000081295148E-3</v>
      </c>
      <c r="H135" s="31"/>
      <c r="I135" s="31"/>
      <c r="J135" s="31">
        <f t="shared" ref="J135:J141" si="19">G135</f>
        <v>2.9040000081295148E-3</v>
      </c>
      <c r="K135" s="31"/>
      <c r="L135" s="31"/>
      <c r="M135" s="31"/>
      <c r="N135" s="31"/>
      <c r="O135" s="31">
        <f t="shared" ca="1" si="17"/>
        <v>4.2692675359874352E-3</v>
      </c>
      <c r="P135" s="31"/>
      <c r="Q135" s="32">
        <f t="shared" si="11"/>
        <v>30980.745000000003</v>
      </c>
      <c r="R135" s="31"/>
      <c r="S135" s="31"/>
      <c r="T135" s="31"/>
      <c r="U135" s="31"/>
      <c r="V135" s="31"/>
      <c r="W135" s="31"/>
      <c r="X135" s="31"/>
      <c r="Y135" s="31"/>
      <c r="Z135" s="31"/>
      <c r="AA135" s="31" t="s">
        <v>44</v>
      </c>
      <c r="AB135" s="31">
        <v>6</v>
      </c>
      <c r="AC135" s="31"/>
      <c r="AD135" s="31" t="s">
        <v>48</v>
      </c>
      <c r="AE135" s="31"/>
      <c r="AF135" s="31" t="s">
        <v>43</v>
      </c>
      <c r="AG135" s="31"/>
      <c r="AH135" s="31"/>
    </row>
    <row r="136" spans="1:34" x14ac:dyDescent="0.2">
      <c r="A136" s="29" t="s">
        <v>93</v>
      </c>
      <c r="B136" s="71"/>
      <c r="C136" s="36">
        <v>46033.428999999996</v>
      </c>
      <c r="D136" s="36"/>
      <c r="E136" s="31">
        <f t="shared" si="8"/>
        <v>2949.0014102170762</v>
      </c>
      <c r="F136" s="31">
        <f t="shared" si="9"/>
        <v>2949</v>
      </c>
      <c r="G136" s="31">
        <f t="shared" si="15"/>
        <v>2.0960000038030557E-3</v>
      </c>
      <c r="H136" s="31"/>
      <c r="I136" s="31"/>
      <c r="J136" s="31">
        <f t="shared" si="19"/>
        <v>2.0960000038030557E-3</v>
      </c>
      <c r="K136" s="31"/>
      <c r="L136" s="31"/>
      <c r="M136" s="31"/>
      <c r="N136" s="31"/>
      <c r="O136" s="31">
        <f t="shared" ca="1" si="17"/>
        <v>4.4721763322745911E-3</v>
      </c>
      <c r="P136" s="31"/>
      <c r="Q136" s="32">
        <f t="shared" si="11"/>
        <v>31014.928999999996</v>
      </c>
      <c r="R136" s="31"/>
      <c r="S136" s="31"/>
      <c r="T136" s="31"/>
      <c r="U136" s="31"/>
      <c r="V136" s="31"/>
      <c r="W136" s="31"/>
      <c r="X136" s="31"/>
      <c r="Y136" s="31"/>
      <c r="Z136" s="31"/>
      <c r="AA136" s="31" t="s">
        <v>44</v>
      </c>
      <c r="AB136" s="31">
        <v>6</v>
      </c>
      <c r="AC136" s="31"/>
      <c r="AD136" s="31" t="s">
        <v>48</v>
      </c>
      <c r="AE136" s="31"/>
      <c r="AF136" s="31" t="s">
        <v>43</v>
      </c>
      <c r="AG136" s="31"/>
      <c r="AH136" s="31"/>
    </row>
    <row r="137" spans="1:34" x14ac:dyDescent="0.2">
      <c r="A137" s="29" t="s">
        <v>94</v>
      </c>
      <c r="B137" s="71"/>
      <c r="C137" s="36">
        <v>46054.243999999999</v>
      </c>
      <c r="D137" s="36"/>
      <c r="E137" s="31">
        <f t="shared" si="8"/>
        <v>2963.0060230263703</v>
      </c>
      <c r="F137" s="31">
        <f t="shared" si="9"/>
        <v>2963</v>
      </c>
      <c r="G137" s="31">
        <f t="shared" si="15"/>
        <v>8.9520000037737191E-3</v>
      </c>
      <c r="H137" s="31"/>
      <c r="I137" s="31"/>
      <c r="J137" s="31">
        <f t="shared" si="19"/>
        <v>8.9520000037737191E-3</v>
      </c>
      <c r="K137" s="31"/>
      <c r="L137" s="31"/>
      <c r="M137" s="31"/>
      <c r="N137" s="31"/>
      <c r="O137" s="31">
        <f t="shared" ca="1" si="17"/>
        <v>4.5956860343624242E-3</v>
      </c>
      <c r="P137" s="31"/>
      <c r="Q137" s="32">
        <f t="shared" si="11"/>
        <v>31035.743999999999</v>
      </c>
      <c r="R137" s="31"/>
      <c r="S137" s="31"/>
      <c r="T137" s="31"/>
      <c r="U137" s="31"/>
      <c r="V137" s="31"/>
      <c r="W137" s="31"/>
      <c r="X137" s="31"/>
      <c r="Y137" s="31"/>
      <c r="Z137" s="31"/>
      <c r="AA137" s="31" t="s">
        <v>44</v>
      </c>
      <c r="AB137" s="31">
        <v>7</v>
      </c>
      <c r="AC137" s="31"/>
      <c r="AD137" s="31" t="s">
        <v>48</v>
      </c>
      <c r="AE137" s="31"/>
      <c r="AF137" s="31" t="s">
        <v>43</v>
      </c>
      <c r="AG137" s="31"/>
      <c r="AH137" s="31"/>
    </row>
    <row r="138" spans="1:34" x14ac:dyDescent="0.2">
      <c r="A138" s="29" t="s">
        <v>95</v>
      </c>
      <c r="B138" s="71"/>
      <c r="C138" s="36">
        <v>46296.514000000003</v>
      </c>
      <c r="D138" s="36"/>
      <c r="E138" s="31">
        <f t="shared" si="8"/>
        <v>3126.0085474225903</v>
      </c>
      <c r="F138" s="31">
        <f t="shared" si="9"/>
        <v>3126</v>
      </c>
      <c r="G138" s="31">
        <f t="shared" si="15"/>
        <v>1.270400000794325E-2</v>
      </c>
      <c r="H138" s="31"/>
      <c r="I138" s="31"/>
      <c r="J138" s="31">
        <f t="shared" si="19"/>
        <v>1.270400000794325E-2</v>
      </c>
      <c r="K138" s="31"/>
      <c r="L138" s="31"/>
      <c r="M138" s="31"/>
      <c r="N138" s="31"/>
      <c r="O138" s="31">
        <f t="shared" ca="1" si="17"/>
        <v>6.0336918515279288E-3</v>
      </c>
      <c r="P138" s="31"/>
      <c r="Q138" s="32">
        <f t="shared" si="11"/>
        <v>31278.014000000003</v>
      </c>
      <c r="R138" s="31"/>
      <c r="S138" s="31"/>
      <c r="T138" s="31"/>
      <c r="U138" s="31"/>
      <c r="V138" s="31"/>
      <c r="W138" s="31"/>
      <c r="X138" s="31"/>
      <c r="Y138" s="31"/>
      <c r="Z138" s="31"/>
      <c r="AA138" s="31" t="s">
        <v>44</v>
      </c>
      <c r="AB138" s="31">
        <v>6</v>
      </c>
      <c r="AC138" s="31"/>
      <c r="AD138" s="31" t="s">
        <v>48</v>
      </c>
      <c r="AE138" s="31"/>
      <c r="AF138" s="31" t="s">
        <v>43</v>
      </c>
      <c r="AG138" s="31"/>
      <c r="AH138" s="31"/>
    </row>
    <row r="139" spans="1:34" x14ac:dyDescent="0.2">
      <c r="A139" s="29" t="s">
        <v>95</v>
      </c>
      <c r="B139" s="71"/>
      <c r="C139" s="36">
        <v>46299.487999999998</v>
      </c>
      <c r="D139" s="36"/>
      <c r="E139" s="31">
        <f t="shared" si="8"/>
        <v>3128.0094947439816</v>
      </c>
      <c r="F139" s="31">
        <f t="shared" si="9"/>
        <v>3128</v>
      </c>
      <c r="G139" s="31">
        <f t="shared" si="15"/>
        <v>1.4112000004388392E-2</v>
      </c>
      <c r="H139" s="31"/>
      <c r="I139" s="31"/>
      <c r="J139" s="31">
        <f t="shared" si="19"/>
        <v>1.4112000004388392E-2</v>
      </c>
      <c r="K139" s="31"/>
      <c r="L139" s="31"/>
      <c r="M139" s="31"/>
      <c r="N139" s="31"/>
      <c r="O139" s="31">
        <f t="shared" ca="1" si="17"/>
        <v>6.0513360946833315E-3</v>
      </c>
      <c r="P139" s="31"/>
      <c r="Q139" s="32">
        <f t="shared" si="11"/>
        <v>31280.987999999998</v>
      </c>
      <c r="R139" s="31"/>
      <c r="S139" s="31"/>
      <c r="T139" s="31"/>
      <c r="U139" s="31"/>
      <c r="V139" s="31"/>
      <c r="W139" s="31"/>
      <c r="X139" s="31"/>
      <c r="Y139" s="31"/>
      <c r="Z139" s="31"/>
      <c r="AA139" s="31" t="s">
        <v>44</v>
      </c>
      <c r="AB139" s="31">
        <v>13</v>
      </c>
      <c r="AC139" s="31"/>
      <c r="AD139" s="31" t="s">
        <v>41</v>
      </c>
      <c r="AE139" s="31"/>
      <c r="AF139" s="31" t="s">
        <v>43</v>
      </c>
      <c r="AG139" s="31"/>
      <c r="AH139" s="31"/>
    </row>
    <row r="140" spans="1:34" x14ac:dyDescent="0.2">
      <c r="A140" s="29" t="s">
        <v>95</v>
      </c>
      <c r="B140" s="71"/>
      <c r="C140" s="36">
        <v>46360.417999999998</v>
      </c>
      <c r="D140" s="36"/>
      <c r="E140" s="31">
        <f t="shared" si="8"/>
        <v>3169.0040207334214</v>
      </c>
      <c r="F140" s="31">
        <f t="shared" si="9"/>
        <v>3169</v>
      </c>
      <c r="G140" s="31">
        <f t="shared" si="15"/>
        <v>5.9760000003734604E-3</v>
      </c>
      <c r="H140" s="31"/>
      <c r="I140" s="31"/>
      <c r="J140" s="31">
        <f t="shared" si="19"/>
        <v>5.9760000003734604E-3</v>
      </c>
      <c r="K140" s="31"/>
      <c r="L140" s="31"/>
      <c r="M140" s="31"/>
      <c r="N140" s="31"/>
      <c r="O140" s="31">
        <f t="shared" ca="1" si="17"/>
        <v>6.413043079369133E-3</v>
      </c>
      <c r="P140" s="31"/>
      <c r="Q140" s="32">
        <f t="shared" si="11"/>
        <v>31341.917999999998</v>
      </c>
      <c r="R140" s="31"/>
      <c r="S140" s="31"/>
      <c r="T140" s="31"/>
      <c r="U140" s="31"/>
      <c r="V140" s="31"/>
      <c r="W140" s="31"/>
      <c r="X140" s="31"/>
      <c r="Y140" s="31"/>
      <c r="Z140" s="31"/>
      <c r="AA140" s="31" t="s">
        <v>44</v>
      </c>
      <c r="AB140" s="31">
        <v>6</v>
      </c>
      <c r="AC140" s="31"/>
      <c r="AD140" s="31" t="s">
        <v>41</v>
      </c>
      <c r="AE140" s="31"/>
      <c r="AF140" s="31" t="s">
        <v>43</v>
      </c>
      <c r="AG140" s="31"/>
      <c r="AH140" s="31"/>
    </row>
    <row r="141" spans="1:34" x14ac:dyDescent="0.2">
      <c r="A141" s="29" t="s">
        <v>96</v>
      </c>
      <c r="B141" s="71"/>
      <c r="C141" s="36">
        <v>46614.565000000002</v>
      </c>
      <c r="D141" s="36"/>
      <c r="E141" s="31">
        <f t="shared" si="8"/>
        <v>3339.9975509588976</v>
      </c>
      <c r="F141" s="31">
        <f t="shared" si="9"/>
        <v>3340</v>
      </c>
      <c r="G141" s="31">
        <f t="shared" si="15"/>
        <v>-3.639999995357357E-3</v>
      </c>
      <c r="H141" s="31"/>
      <c r="I141" s="31"/>
      <c r="J141" s="31">
        <f t="shared" si="19"/>
        <v>-3.639999995357357E-3</v>
      </c>
      <c r="K141" s="31"/>
      <c r="L141" s="31"/>
      <c r="M141" s="31"/>
      <c r="N141" s="31"/>
      <c r="O141" s="31">
        <f t="shared" ca="1" si="17"/>
        <v>7.9216258691562555E-3</v>
      </c>
      <c r="P141" s="31"/>
      <c r="Q141" s="32">
        <f t="shared" si="11"/>
        <v>31596.065000000002</v>
      </c>
      <c r="R141" s="31"/>
      <c r="S141" s="31"/>
      <c r="T141" s="31"/>
      <c r="U141" s="31"/>
      <c r="V141" s="31"/>
      <c r="W141" s="31"/>
      <c r="X141" s="31"/>
      <c r="Y141" s="31"/>
      <c r="Z141" s="31"/>
      <c r="AA141" s="31" t="s">
        <v>44</v>
      </c>
      <c r="AB141" s="31">
        <v>7</v>
      </c>
      <c r="AC141" s="31"/>
      <c r="AD141" s="31" t="s">
        <v>48</v>
      </c>
      <c r="AE141" s="31"/>
      <c r="AF141" s="31" t="s">
        <v>43</v>
      </c>
      <c r="AG141" s="31"/>
      <c r="AH141" s="31"/>
    </row>
    <row r="142" spans="1:34" x14ac:dyDescent="0.2">
      <c r="A142" s="29" t="s">
        <v>97</v>
      </c>
      <c r="B142" s="71"/>
      <c r="C142" s="36">
        <v>46678.483</v>
      </c>
      <c r="D142" s="36"/>
      <c r="E142" s="31">
        <f t="shared" si="8"/>
        <v>3383.0024436586004</v>
      </c>
      <c r="F142" s="31">
        <f t="shared" si="9"/>
        <v>3383</v>
      </c>
      <c r="G142" s="31">
        <f t="shared" si="15"/>
        <v>3.6319999999250285E-3</v>
      </c>
      <c r="H142" s="31"/>
      <c r="I142" s="31"/>
      <c r="J142" s="31"/>
      <c r="K142" s="31"/>
      <c r="L142" s="31"/>
      <c r="M142" s="31"/>
      <c r="N142" s="31">
        <f>G142</f>
        <v>3.6319999999250285E-3</v>
      </c>
      <c r="O142" s="31">
        <f t="shared" ca="1" si="17"/>
        <v>8.3009770969974597E-3</v>
      </c>
      <c r="P142" s="31"/>
      <c r="Q142" s="32">
        <f t="shared" si="11"/>
        <v>31659.983</v>
      </c>
      <c r="R142" s="31"/>
      <c r="S142" s="31"/>
      <c r="T142" s="31"/>
      <c r="U142" s="31"/>
      <c r="V142" s="31"/>
      <c r="W142" s="31"/>
      <c r="X142" s="31"/>
      <c r="Y142" s="31"/>
      <c r="Z142" s="31"/>
      <c r="AA142" s="31" t="s">
        <v>44</v>
      </c>
      <c r="AB142" s="31"/>
      <c r="AC142" s="31"/>
      <c r="AD142" s="31"/>
      <c r="AE142" s="31"/>
      <c r="AF142" s="31" t="s">
        <v>45</v>
      </c>
      <c r="AG142" s="31"/>
      <c r="AH142" s="31"/>
    </row>
    <row r="143" spans="1:34" x14ac:dyDescent="0.2">
      <c r="A143" s="29" t="s">
        <v>97</v>
      </c>
      <c r="B143" s="71"/>
      <c r="C143" s="36">
        <v>46678.497000000003</v>
      </c>
      <c r="D143" s="36"/>
      <c r="E143" s="31">
        <f t="shared" si="8"/>
        <v>3383.0118630474726</v>
      </c>
      <c r="F143" s="31">
        <f t="shared" si="9"/>
        <v>3383</v>
      </c>
      <c r="G143" s="31">
        <f t="shared" ref="G143:G174" si="20">+C143-(C$7+F143*C$8)</f>
        <v>1.7632000002777204E-2</v>
      </c>
      <c r="H143" s="31"/>
      <c r="I143" s="31"/>
      <c r="J143" s="31"/>
      <c r="K143" s="31"/>
      <c r="L143" s="31"/>
      <c r="M143" s="31"/>
      <c r="N143" s="31">
        <f>G143</f>
        <v>1.7632000002777204E-2</v>
      </c>
      <c r="O143" s="31">
        <f t="shared" ca="1" si="17"/>
        <v>8.3009770969974597E-3</v>
      </c>
      <c r="P143" s="31"/>
      <c r="Q143" s="32">
        <f t="shared" si="11"/>
        <v>31659.997000000003</v>
      </c>
      <c r="R143" s="31"/>
      <c r="S143" s="31"/>
      <c r="T143" s="31"/>
      <c r="U143" s="31"/>
      <c r="V143" s="31"/>
      <c r="W143" s="31"/>
      <c r="X143" s="31"/>
      <c r="Y143" s="31"/>
      <c r="Z143" s="31"/>
      <c r="AA143" s="31" t="s">
        <v>44</v>
      </c>
      <c r="AB143" s="31"/>
      <c r="AC143" s="31"/>
      <c r="AD143" s="31"/>
      <c r="AE143" s="31"/>
      <c r="AF143" s="31" t="s">
        <v>45</v>
      </c>
      <c r="AG143" s="31"/>
      <c r="AH143" s="31"/>
    </row>
    <row r="144" spans="1:34" x14ac:dyDescent="0.2">
      <c r="A144" s="29" t="s">
        <v>97</v>
      </c>
      <c r="B144" s="71"/>
      <c r="C144" s="36">
        <v>46678.500999999997</v>
      </c>
      <c r="D144" s="36"/>
      <c r="E144" s="31">
        <f t="shared" si="8"/>
        <v>3383.014554301431</v>
      </c>
      <c r="F144" s="31">
        <f t="shared" si="9"/>
        <v>3383</v>
      </c>
      <c r="G144" s="31">
        <f t="shared" si="20"/>
        <v>2.1631999996316154E-2</v>
      </c>
      <c r="H144" s="31"/>
      <c r="I144" s="31"/>
      <c r="J144" s="31"/>
      <c r="K144" s="31"/>
      <c r="L144" s="31"/>
      <c r="M144" s="31"/>
      <c r="N144" s="31">
        <f>G144</f>
        <v>2.1631999996316154E-2</v>
      </c>
      <c r="O144" s="31">
        <f t="shared" ca="1" si="17"/>
        <v>8.3009770969974597E-3</v>
      </c>
      <c r="P144" s="31"/>
      <c r="Q144" s="32">
        <f t="shared" si="11"/>
        <v>31660.000999999997</v>
      </c>
      <c r="R144" s="31"/>
      <c r="S144" s="31"/>
      <c r="T144" s="31"/>
      <c r="U144" s="31"/>
      <c r="V144" s="31"/>
      <c r="W144" s="31"/>
      <c r="X144" s="31"/>
      <c r="Y144" s="31"/>
      <c r="Z144" s="31"/>
      <c r="AA144" s="31" t="s">
        <v>44</v>
      </c>
      <c r="AB144" s="31"/>
      <c r="AC144" s="31"/>
      <c r="AD144" s="31"/>
      <c r="AE144" s="31"/>
      <c r="AF144" s="31" t="s">
        <v>45</v>
      </c>
      <c r="AG144" s="31"/>
      <c r="AH144" s="31"/>
    </row>
    <row r="145" spans="1:34" x14ac:dyDescent="0.2">
      <c r="A145" s="29" t="s">
        <v>98</v>
      </c>
      <c r="B145" s="71"/>
      <c r="C145" s="36">
        <v>46739.425999999999</v>
      </c>
      <c r="D145" s="36"/>
      <c r="E145" s="31">
        <f t="shared" si="8"/>
        <v>3424.0057162234189</v>
      </c>
      <c r="F145" s="31">
        <f t="shared" si="9"/>
        <v>3424</v>
      </c>
      <c r="G145" s="31">
        <f t="shared" si="20"/>
        <v>8.4960000021965243E-3</v>
      </c>
      <c r="H145" s="31"/>
      <c r="I145" s="31"/>
      <c r="J145" s="31">
        <f>G145</f>
        <v>8.4960000021965243E-3</v>
      </c>
      <c r="K145" s="31"/>
      <c r="L145" s="31"/>
      <c r="M145" s="31"/>
      <c r="N145" s="31"/>
      <c r="O145" s="31">
        <f t="shared" ca="1" si="17"/>
        <v>8.6626840816832612E-3</v>
      </c>
      <c r="P145" s="31"/>
      <c r="Q145" s="32">
        <f t="shared" si="11"/>
        <v>31720.925999999999</v>
      </c>
      <c r="R145" s="31"/>
      <c r="S145" s="31"/>
      <c r="T145" s="31"/>
      <c r="U145" s="31"/>
      <c r="V145" s="31"/>
      <c r="W145" s="31"/>
      <c r="X145" s="31"/>
      <c r="Y145" s="31"/>
      <c r="Z145" s="31"/>
      <c r="AA145" s="31" t="s">
        <v>44</v>
      </c>
      <c r="AB145" s="31">
        <v>6</v>
      </c>
      <c r="AC145" s="31"/>
      <c r="AD145" s="31" t="s">
        <v>48</v>
      </c>
      <c r="AE145" s="31"/>
      <c r="AF145" s="31" t="s">
        <v>43</v>
      </c>
      <c r="AG145" s="31"/>
      <c r="AH145" s="31"/>
    </row>
    <row r="146" spans="1:34" x14ac:dyDescent="0.2">
      <c r="A146" s="29" t="s">
        <v>63</v>
      </c>
      <c r="B146" s="71"/>
      <c r="C146" s="36">
        <v>46770.654000000002</v>
      </c>
      <c r="D146" s="36"/>
      <c r="E146" s="31">
        <f t="shared" si="8"/>
        <v>3445.0163359115581</v>
      </c>
      <c r="F146" s="31">
        <f t="shared" si="9"/>
        <v>3445</v>
      </c>
      <c r="G146" s="31">
        <f t="shared" si="20"/>
        <v>2.4280000005092006E-2</v>
      </c>
      <c r="H146" s="31"/>
      <c r="I146" s="31">
        <f>G146</f>
        <v>2.4280000005092006E-2</v>
      </c>
      <c r="J146" s="31"/>
      <c r="K146" s="31"/>
      <c r="L146" s="31"/>
      <c r="M146" s="31"/>
      <c r="N146" s="31"/>
      <c r="O146" s="31">
        <f t="shared" ca="1" si="17"/>
        <v>8.8479486348150144E-3</v>
      </c>
      <c r="P146" s="31"/>
      <c r="Q146" s="32">
        <f t="shared" si="11"/>
        <v>31752.154000000002</v>
      </c>
      <c r="R146" s="31"/>
      <c r="S146" s="31"/>
      <c r="T146" s="31"/>
      <c r="U146" s="31"/>
      <c r="V146" s="31"/>
      <c r="W146" s="31"/>
      <c r="X146" s="31"/>
      <c r="Y146" s="31"/>
      <c r="Z146" s="31"/>
      <c r="AA146" s="31" t="s">
        <v>44</v>
      </c>
      <c r="AB146" s="31">
        <v>15</v>
      </c>
      <c r="AC146" s="31"/>
      <c r="AD146" s="31" t="s">
        <v>99</v>
      </c>
      <c r="AE146" s="31"/>
      <c r="AF146" s="31" t="s">
        <v>64</v>
      </c>
      <c r="AG146" s="31"/>
      <c r="AH146" s="31"/>
    </row>
    <row r="147" spans="1:34" x14ac:dyDescent="0.2">
      <c r="A147" s="29" t="s">
        <v>100</v>
      </c>
      <c r="B147" s="71"/>
      <c r="C147" s="36">
        <v>47005.485000000001</v>
      </c>
      <c r="D147" s="36"/>
      <c r="E147" s="31">
        <f t="shared" si="8"/>
        <v>3603.0138007503242</v>
      </c>
      <c r="F147" s="31">
        <f t="shared" si="9"/>
        <v>3603</v>
      </c>
      <c r="G147" s="31">
        <f t="shared" si="20"/>
        <v>2.0512000002781861E-2</v>
      </c>
      <c r="H147" s="31"/>
      <c r="I147" s="31"/>
      <c r="J147" s="31">
        <f>G147</f>
        <v>2.0512000002781861E-2</v>
      </c>
      <c r="K147" s="31"/>
      <c r="L147" s="31"/>
      <c r="M147" s="31"/>
      <c r="N147" s="31"/>
      <c r="O147" s="31">
        <f t="shared" ca="1" si="17"/>
        <v>1.0241843844092005E-2</v>
      </c>
      <c r="P147" s="31"/>
      <c r="Q147" s="32">
        <f t="shared" si="11"/>
        <v>31986.985000000001</v>
      </c>
      <c r="R147" s="31"/>
      <c r="S147" s="31"/>
      <c r="T147" s="31"/>
      <c r="U147" s="31"/>
      <c r="V147" s="31"/>
      <c r="W147" s="31"/>
      <c r="X147" s="31"/>
      <c r="Y147" s="31"/>
      <c r="Z147" s="31"/>
      <c r="AA147" s="31" t="s">
        <v>44</v>
      </c>
      <c r="AB147" s="31">
        <v>7</v>
      </c>
      <c r="AC147" s="31"/>
      <c r="AD147" s="31" t="s">
        <v>48</v>
      </c>
      <c r="AE147" s="31"/>
      <c r="AF147" s="31" t="s">
        <v>43</v>
      </c>
      <c r="AG147" s="31"/>
      <c r="AH147" s="31"/>
    </row>
    <row r="148" spans="1:34" x14ac:dyDescent="0.2">
      <c r="A148" s="29" t="s">
        <v>101</v>
      </c>
      <c r="B148" s="71"/>
      <c r="C148" s="36">
        <v>47048.589</v>
      </c>
      <c r="D148" s="36"/>
      <c r="E148" s="31">
        <f t="shared" si="8"/>
        <v>3632.0147534542266</v>
      </c>
      <c r="F148" s="31">
        <f t="shared" si="9"/>
        <v>3632</v>
      </c>
      <c r="G148" s="31">
        <f t="shared" si="20"/>
        <v>2.1928000001935288E-2</v>
      </c>
      <c r="H148" s="31"/>
      <c r="I148" s="31"/>
      <c r="J148" s="31">
        <f>G148</f>
        <v>2.1928000001935288E-2</v>
      </c>
      <c r="K148" s="31"/>
      <c r="L148" s="31"/>
      <c r="M148" s="31"/>
      <c r="N148" s="31"/>
      <c r="O148" s="31">
        <f t="shared" ca="1" si="17"/>
        <v>1.0497685369845376E-2</v>
      </c>
      <c r="P148" s="31"/>
      <c r="Q148" s="32">
        <f t="shared" si="11"/>
        <v>32030.089</v>
      </c>
      <c r="R148" s="31"/>
      <c r="S148" s="31"/>
      <c r="T148" s="31"/>
      <c r="U148" s="31"/>
      <c r="V148" s="31"/>
      <c r="W148" s="31"/>
      <c r="X148" s="31"/>
      <c r="Y148" s="31"/>
      <c r="Z148" s="31"/>
      <c r="AA148" s="31" t="s">
        <v>44</v>
      </c>
      <c r="AB148" s="31">
        <v>4</v>
      </c>
      <c r="AC148" s="31"/>
      <c r="AD148" s="31" t="s">
        <v>48</v>
      </c>
      <c r="AE148" s="31"/>
      <c r="AF148" s="31" t="s">
        <v>43</v>
      </c>
      <c r="AG148" s="31"/>
      <c r="AH148" s="31"/>
    </row>
    <row r="149" spans="1:34" x14ac:dyDescent="0.2">
      <c r="A149" s="29" t="s">
        <v>102</v>
      </c>
      <c r="B149" s="71"/>
      <c r="C149" s="36">
        <v>47063.453999999998</v>
      </c>
      <c r="D149" s="36"/>
      <c r="E149" s="31">
        <f t="shared" ref="E149:E212" si="21">+(C149-C$7)/C$8</f>
        <v>3642.0161259937463</v>
      </c>
      <c r="F149" s="31">
        <f t="shared" ref="F149:F212" si="22">ROUND(2*E149,0)/2</f>
        <v>3642</v>
      </c>
      <c r="G149" s="31">
        <f t="shared" si="20"/>
        <v>2.3968000001332257E-2</v>
      </c>
      <c r="H149" s="31"/>
      <c r="I149" s="31"/>
      <c r="J149" s="31"/>
      <c r="K149" s="31"/>
      <c r="L149" s="31"/>
      <c r="M149" s="31"/>
      <c r="N149" s="31">
        <f>G149</f>
        <v>2.3968000001332257E-2</v>
      </c>
      <c r="O149" s="31">
        <f t="shared" ref="O149:O180" ca="1" si="23">+C$11+C$12*F149</f>
        <v>1.0585906585622404E-2</v>
      </c>
      <c r="P149" s="31"/>
      <c r="Q149" s="32">
        <f t="shared" ref="Q149:Q212" si="24">+C149-15018.5</f>
        <v>32044.953999999998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 t="s">
        <v>44</v>
      </c>
      <c r="AB149" s="31"/>
      <c r="AC149" s="31"/>
      <c r="AD149" s="31"/>
      <c r="AE149" s="31"/>
      <c r="AF149" s="31" t="s">
        <v>45</v>
      </c>
      <c r="AG149" s="31"/>
      <c r="AH149" s="31"/>
    </row>
    <row r="150" spans="1:34" x14ac:dyDescent="0.2">
      <c r="A150" s="29" t="s">
        <v>63</v>
      </c>
      <c r="B150" s="71"/>
      <c r="C150" s="36">
        <v>47085.758999999998</v>
      </c>
      <c r="D150" s="36"/>
      <c r="E150" s="31">
        <f t="shared" si="21"/>
        <v>3657.0232309042085</v>
      </c>
      <c r="F150" s="31">
        <f t="shared" si="22"/>
        <v>3657</v>
      </c>
      <c r="G150" s="31">
        <f t="shared" si="20"/>
        <v>3.452800000377465E-2</v>
      </c>
      <c r="H150" s="31"/>
      <c r="I150" s="31">
        <f>G150</f>
        <v>3.452800000377465E-2</v>
      </c>
      <c r="J150" s="31"/>
      <c r="K150" s="31"/>
      <c r="L150" s="31"/>
      <c r="M150" s="31"/>
      <c r="N150" s="31"/>
      <c r="O150" s="31">
        <f t="shared" ca="1" si="23"/>
        <v>1.0718238409287935E-2</v>
      </c>
      <c r="P150" s="31"/>
      <c r="Q150" s="32">
        <f t="shared" si="24"/>
        <v>32067.258999999998</v>
      </c>
      <c r="R150" s="31"/>
      <c r="S150" s="31"/>
      <c r="T150" s="31"/>
      <c r="U150" s="31"/>
      <c r="V150" s="31"/>
      <c r="W150" s="31"/>
      <c r="X150" s="31"/>
      <c r="Y150" s="31"/>
      <c r="Z150" s="31"/>
      <c r="AA150" s="31" t="s">
        <v>44</v>
      </c>
      <c r="AB150" s="31">
        <v>12</v>
      </c>
      <c r="AC150" s="31"/>
      <c r="AD150" s="31" t="s">
        <v>103</v>
      </c>
      <c r="AE150" s="31"/>
      <c r="AF150" s="31" t="s">
        <v>64</v>
      </c>
      <c r="AG150" s="31"/>
      <c r="AH150" s="31"/>
    </row>
    <row r="151" spans="1:34" x14ac:dyDescent="0.2">
      <c r="A151" s="29" t="s">
        <v>63</v>
      </c>
      <c r="B151" s="71"/>
      <c r="C151" s="36">
        <v>47088.726000000002</v>
      </c>
      <c r="D151" s="36"/>
      <c r="E151" s="31">
        <f t="shared" si="21"/>
        <v>3659.0194685311712</v>
      </c>
      <c r="F151" s="31">
        <f t="shared" si="22"/>
        <v>3659</v>
      </c>
      <c r="G151" s="31">
        <f t="shared" si="20"/>
        <v>2.8936000009707641E-2</v>
      </c>
      <c r="H151" s="31"/>
      <c r="I151" s="31">
        <f>G151</f>
        <v>2.8936000009707641E-2</v>
      </c>
      <c r="J151" s="31"/>
      <c r="K151" s="31"/>
      <c r="L151" s="31"/>
      <c r="M151" s="31"/>
      <c r="N151" s="31"/>
      <c r="O151" s="31">
        <f t="shared" ca="1" si="23"/>
        <v>1.0735882652443345E-2</v>
      </c>
      <c r="P151" s="31"/>
      <c r="Q151" s="32">
        <f t="shared" si="24"/>
        <v>32070.226000000002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 t="s">
        <v>44</v>
      </c>
      <c r="AB151" s="31">
        <v>19</v>
      </c>
      <c r="AC151" s="31"/>
      <c r="AD151" s="31" t="s">
        <v>103</v>
      </c>
      <c r="AE151" s="31"/>
      <c r="AF151" s="31" t="s">
        <v>64</v>
      </c>
      <c r="AG151" s="31"/>
      <c r="AH151" s="31"/>
    </row>
    <row r="152" spans="1:34" x14ac:dyDescent="0.2">
      <c r="A152" s="29" t="s">
        <v>104</v>
      </c>
      <c r="B152" s="71"/>
      <c r="C152" s="36">
        <v>47118.44</v>
      </c>
      <c r="D152" s="36"/>
      <c r="E152" s="31">
        <f t="shared" si="21"/>
        <v>3679.0114485943618</v>
      </c>
      <c r="F152" s="31">
        <f t="shared" si="22"/>
        <v>3679</v>
      </c>
      <c r="G152" s="31">
        <f t="shared" si="20"/>
        <v>1.7016000005241949E-2</v>
      </c>
      <c r="H152" s="31"/>
      <c r="I152" s="31"/>
      <c r="J152" s="31">
        <f>G152</f>
        <v>1.7016000005241949E-2</v>
      </c>
      <c r="K152" s="31"/>
      <c r="L152" s="31"/>
      <c r="M152" s="31"/>
      <c r="N152" s="31"/>
      <c r="O152" s="31">
        <f t="shared" ca="1" si="23"/>
        <v>1.0912325083997393E-2</v>
      </c>
      <c r="P152" s="31"/>
      <c r="Q152" s="32">
        <f t="shared" si="24"/>
        <v>32099.940000000002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 t="s">
        <v>44</v>
      </c>
      <c r="AB152" s="31">
        <v>9</v>
      </c>
      <c r="AC152" s="31"/>
      <c r="AD152" s="31" t="s">
        <v>41</v>
      </c>
      <c r="AE152" s="31"/>
      <c r="AF152" s="31" t="s">
        <v>43</v>
      </c>
      <c r="AG152" s="31"/>
      <c r="AH152" s="31"/>
    </row>
    <row r="153" spans="1:34" x14ac:dyDescent="0.2">
      <c r="A153" s="29" t="s">
        <v>104</v>
      </c>
      <c r="B153" s="71"/>
      <c r="C153" s="36">
        <v>47118.445</v>
      </c>
      <c r="D153" s="36"/>
      <c r="E153" s="31">
        <f t="shared" si="21"/>
        <v>3679.0148126618137</v>
      </c>
      <c r="F153" s="31">
        <f t="shared" si="22"/>
        <v>3679</v>
      </c>
      <c r="G153" s="31">
        <f t="shared" si="20"/>
        <v>2.2016000002622604E-2</v>
      </c>
      <c r="H153" s="31"/>
      <c r="I153" s="31"/>
      <c r="J153" s="31">
        <f>G153</f>
        <v>2.2016000002622604E-2</v>
      </c>
      <c r="K153" s="31"/>
      <c r="L153" s="31"/>
      <c r="M153" s="31"/>
      <c r="N153" s="31"/>
      <c r="O153" s="31">
        <f t="shared" ca="1" si="23"/>
        <v>1.0912325083997393E-2</v>
      </c>
      <c r="P153" s="31"/>
      <c r="Q153" s="32">
        <f t="shared" si="24"/>
        <v>32099.945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>
        <v>6</v>
      </c>
      <c r="AC153" s="31"/>
      <c r="AD153" s="31" t="s">
        <v>48</v>
      </c>
      <c r="AE153" s="31"/>
      <c r="AF153" s="31" t="s">
        <v>43</v>
      </c>
      <c r="AG153" s="31"/>
      <c r="AH153" s="31"/>
    </row>
    <row r="154" spans="1:34" x14ac:dyDescent="0.2">
      <c r="A154" s="29" t="s">
        <v>63</v>
      </c>
      <c r="B154" s="71"/>
      <c r="C154" s="36">
        <v>47161.552000000003</v>
      </c>
      <c r="D154" s="36"/>
      <c r="E154" s="31">
        <f t="shared" si="21"/>
        <v>3708.0177838061909</v>
      </c>
      <c r="F154" s="31">
        <f t="shared" si="22"/>
        <v>3708</v>
      </c>
      <c r="G154" s="31">
        <f t="shared" si="20"/>
        <v>2.6432000006025191E-2</v>
      </c>
      <c r="H154" s="31"/>
      <c r="I154" s="31">
        <f>G154</f>
        <v>2.6432000006025191E-2</v>
      </c>
      <c r="J154" s="31"/>
      <c r="K154" s="31"/>
      <c r="L154" s="31"/>
      <c r="M154" s="31"/>
      <c r="N154" s="31"/>
      <c r="O154" s="31">
        <f t="shared" ca="1" si="23"/>
        <v>1.1168166609750764E-2</v>
      </c>
      <c r="P154" s="31"/>
      <c r="Q154" s="32">
        <f t="shared" si="24"/>
        <v>32143.052000000003</v>
      </c>
      <c r="R154" s="31"/>
      <c r="S154" s="31"/>
      <c r="T154" s="31"/>
      <c r="U154" s="31"/>
      <c r="V154" s="31"/>
      <c r="W154" s="31"/>
      <c r="X154" s="31"/>
      <c r="Y154" s="31"/>
      <c r="Z154" s="31"/>
      <c r="AA154" s="31" t="s">
        <v>44</v>
      </c>
      <c r="AB154" s="31">
        <v>11</v>
      </c>
      <c r="AC154" s="31"/>
      <c r="AD154" s="31" t="s">
        <v>66</v>
      </c>
      <c r="AE154" s="31"/>
      <c r="AF154" s="31" t="s">
        <v>64</v>
      </c>
      <c r="AG154" s="31"/>
      <c r="AH154" s="31"/>
    </row>
    <row r="155" spans="1:34" x14ac:dyDescent="0.2">
      <c r="A155" s="29" t="s">
        <v>102</v>
      </c>
      <c r="B155" s="71"/>
      <c r="C155" s="36">
        <v>47387.447</v>
      </c>
      <c r="D155" s="36"/>
      <c r="E155" s="31">
        <f t="shared" si="21"/>
        <v>3860.0029872919013</v>
      </c>
      <c r="F155" s="31">
        <f t="shared" si="22"/>
        <v>3860</v>
      </c>
      <c r="G155" s="31">
        <f t="shared" si="20"/>
        <v>4.4400000042514876E-3</v>
      </c>
      <c r="H155" s="31"/>
      <c r="I155" s="31"/>
      <c r="J155" s="31"/>
      <c r="K155" s="31"/>
      <c r="L155" s="31"/>
      <c r="M155" s="31"/>
      <c r="N155" s="31">
        <f>G155</f>
        <v>4.4400000042514876E-3</v>
      </c>
      <c r="O155" s="31">
        <f t="shared" ca="1" si="23"/>
        <v>1.250912908956154E-2</v>
      </c>
      <c r="P155" s="31"/>
      <c r="Q155" s="32">
        <f t="shared" si="24"/>
        <v>32368.947</v>
      </c>
      <c r="R155" s="31"/>
      <c r="S155" s="31"/>
      <c r="T155" s="31"/>
      <c r="U155" s="31"/>
      <c r="V155" s="31"/>
      <c r="W155" s="31"/>
      <c r="X155" s="31"/>
      <c r="Y155" s="31"/>
      <c r="Z155" s="31"/>
      <c r="AA155" s="31" t="s">
        <v>44</v>
      </c>
      <c r="AB155" s="31"/>
      <c r="AC155" s="31"/>
      <c r="AD155" s="31"/>
      <c r="AE155" s="31"/>
      <c r="AF155" s="31" t="s">
        <v>45</v>
      </c>
      <c r="AG155" s="31"/>
      <c r="AH155" s="31"/>
    </row>
    <row r="156" spans="1:34" x14ac:dyDescent="0.2">
      <c r="A156" s="29" t="s">
        <v>102</v>
      </c>
      <c r="B156" s="71"/>
      <c r="C156" s="36">
        <v>47387.457999999999</v>
      </c>
      <c r="D156" s="36"/>
      <c r="E156" s="31">
        <f t="shared" si="21"/>
        <v>3860.0103882402982</v>
      </c>
      <c r="F156" s="31">
        <f t="shared" si="22"/>
        <v>3860</v>
      </c>
      <c r="G156" s="31">
        <f t="shared" si="20"/>
        <v>1.5440000002854504E-2</v>
      </c>
      <c r="H156" s="31"/>
      <c r="I156" s="31"/>
      <c r="J156" s="31"/>
      <c r="K156" s="31"/>
      <c r="L156" s="31"/>
      <c r="M156" s="31"/>
      <c r="N156" s="31">
        <f>G156</f>
        <v>1.5440000002854504E-2</v>
      </c>
      <c r="O156" s="31">
        <f t="shared" ca="1" si="23"/>
        <v>1.250912908956154E-2</v>
      </c>
      <c r="P156" s="31"/>
      <c r="Q156" s="32">
        <f t="shared" si="24"/>
        <v>32368.957999999999</v>
      </c>
      <c r="R156" s="31"/>
      <c r="S156" s="31"/>
      <c r="T156" s="31"/>
      <c r="U156" s="31"/>
      <c r="V156" s="31"/>
      <c r="W156" s="31"/>
      <c r="X156" s="31"/>
      <c r="Y156" s="31"/>
      <c r="Z156" s="31"/>
      <c r="AA156" s="31" t="s">
        <v>44</v>
      </c>
      <c r="AB156" s="31"/>
      <c r="AC156" s="31"/>
      <c r="AD156" s="31"/>
      <c r="AE156" s="31"/>
      <c r="AF156" s="31" t="s">
        <v>45</v>
      </c>
      <c r="AG156" s="31"/>
      <c r="AH156" s="31"/>
    </row>
    <row r="157" spans="1:34" x14ac:dyDescent="0.2">
      <c r="A157" s="29" t="s">
        <v>63</v>
      </c>
      <c r="B157" s="71"/>
      <c r="C157" s="36">
        <v>47412.722999999998</v>
      </c>
      <c r="D157" s="36"/>
      <c r="E157" s="31">
        <f t="shared" si="21"/>
        <v>3877.0090210832846</v>
      </c>
      <c r="F157" s="31">
        <f t="shared" si="22"/>
        <v>3877</v>
      </c>
      <c r="G157" s="31">
        <f t="shared" si="20"/>
        <v>1.3407999998889863E-2</v>
      </c>
      <c r="H157" s="31"/>
      <c r="I157" s="31">
        <f>G157</f>
        <v>1.3407999998889863E-2</v>
      </c>
      <c r="J157" s="31"/>
      <c r="K157" s="31"/>
      <c r="L157" s="31"/>
      <c r="M157" s="31"/>
      <c r="N157" s="31"/>
      <c r="O157" s="31">
        <f t="shared" ca="1" si="23"/>
        <v>1.265910515638248E-2</v>
      </c>
      <c r="P157" s="31"/>
      <c r="Q157" s="32">
        <f t="shared" si="24"/>
        <v>32394.222999999998</v>
      </c>
      <c r="R157" s="31"/>
      <c r="S157" s="31"/>
      <c r="T157" s="31"/>
      <c r="U157" s="31"/>
      <c r="V157" s="31"/>
      <c r="W157" s="31"/>
      <c r="X157" s="31"/>
      <c r="Y157" s="31"/>
      <c r="Z157" s="31"/>
      <c r="AA157" s="31" t="s">
        <v>44</v>
      </c>
      <c r="AB157" s="31">
        <v>16</v>
      </c>
      <c r="AC157" s="31"/>
      <c r="AD157" s="31" t="s">
        <v>99</v>
      </c>
      <c r="AE157" s="31"/>
      <c r="AF157" s="31" t="s">
        <v>64</v>
      </c>
      <c r="AG157" s="31"/>
      <c r="AH157" s="31"/>
    </row>
    <row r="158" spans="1:34" x14ac:dyDescent="0.2">
      <c r="A158" s="29" t="s">
        <v>105</v>
      </c>
      <c r="B158" s="71"/>
      <c r="C158" s="36">
        <v>47430.563000000002</v>
      </c>
      <c r="D158" s="36"/>
      <c r="E158" s="31">
        <f t="shared" si="21"/>
        <v>3889.0120137576937</v>
      </c>
      <c r="F158" s="31">
        <f t="shared" si="22"/>
        <v>3889</v>
      </c>
      <c r="G158" s="31">
        <f t="shared" si="20"/>
        <v>1.7856000005849637E-2</v>
      </c>
      <c r="H158" s="31"/>
      <c r="I158" s="31"/>
      <c r="J158" s="31">
        <f>G158</f>
        <v>1.7856000005849637E-2</v>
      </c>
      <c r="K158" s="31"/>
      <c r="L158" s="31"/>
      <c r="M158" s="31"/>
      <c r="N158" s="31"/>
      <c r="O158" s="31">
        <f t="shared" ca="1" si="23"/>
        <v>1.2764970615314911E-2</v>
      </c>
      <c r="P158" s="31"/>
      <c r="Q158" s="32">
        <f t="shared" si="24"/>
        <v>32412.063000000002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 t="s">
        <v>44</v>
      </c>
      <c r="AB158" s="31">
        <v>6</v>
      </c>
      <c r="AC158" s="31"/>
      <c r="AD158" s="31" t="s">
        <v>48</v>
      </c>
      <c r="AE158" s="31"/>
      <c r="AF158" s="31" t="s">
        <v>43</v>
      </c>
      <c r="AG158" s="31"/>
      <c r="AH158" s="31"/>
    </row>
    <row r="159" spans="1:34" x14ac:dyDescent="0.2">
      <c r="A159" s="29" t="s">
        <v>106</v>
      </c>
      <c r="B159" s="71"/>
      <c r="C159" s="36">
        <v>47451.372000000003</v>
      </c>
      <c r="D159" s="36"/>
      <c r="E159" s="31">
        <f t="shared" si="21"/>
        <v>3903.0125896860427</v>
      </c>
      <c r="F159" s="31">
        <f t="shared" si="22"/>
        <v>3903</v>
      </c>
      <c r="G159" s="31">
        <f t="shared" si="20"/>
        <v>1.871200000459794E-2</v>
      </c>
      <c r="H159" s="31"/>
      <c r="I159" s="31"/>
      <c r="J159" s="31">
        <f>G159</f>
        <v>1.871200000459794E-2</v>
      </c>
      <c r="K159" s="31"/>
      <c r="L159" s="31"/>
      <c r="M159" s="31"/>
      <c r="N159" s="31"/>
      <c r="O159" s="31">
        <f t="shared" ca="1" si="23"/>
        <v>1.2888480317402744E-2</v>
      </c>
      <c r="P159" s="31"/>
      <c r="Q159" s="32">
        <f t="shared" si="24"/>
        <v>32432.872000000003</v>
      </c>
      <c r="R159" s="31"/>
      <c r="S159" s="31"/>
      <c r="T159" s="31"/>
      <c r="U159" s="31"/>
      <c r="V159" s="31"/>
      <c r="W159" s="31"/>
      <c r="X159" s="31"/>
      <c r="Y159" s="31"/>
      <c r="Z159" s="31"/>
      <c r="AA159" s="31" t="s">
        <v>44</v>
      </c>
      <c r="AB159" s="31">
        <v>7</v>
      </c>
      <c r="AC159" s="31"/>
      <c r="AD159" s="31" t="s">
        <v>48</v>
      </c>
      <c r="AE159" s="31"/>
      <c r="AF159" s="31" t="s">
        <v>43</v>
      </c>
      <c r="AG159" s="31"/>
      <c r="AH159" s="31"/>
    </row>
    <row r="160" spans="1:34" x14ac:dyDescent="0.2">
      <c r="A160" s="29" t="s">
        <v>63</v>
      </c>
      <c r="B160" s="71"/>
      <c r="C160" s="36">
        <v>47461.756000000001</v>
      </c>
      <c r="D160" s="36" t="s">
        <v>53</v>
      </c>
      <c r="E160" s="31">
        <f t="shared" si="21"/>
        <v>3909.9990849736555</v>
      </c>
      <c r="F160" s="31">
        <f t="shared" si="22"/>
        <v>3910</v>
      </c>
      <c r="G160" s="31">
        <f t="shared" si="20"/>
        <v>-1.3599999947473407E-3</v>
      </c>
      <c r="H160" s="31"/>
      <c r="I160" s="31">
        <f>G160</f>
        <v>-1.3599999947473407E-3</v>
      </c>
      <c r="J160" s="31"/>
      <c r="K160" s="31"/>
      <c r="L160" s="31"/>
      <c r="M160" s="31"/>
      <c r="N160" s="31"/>
      <c r="O160" s="31">
        <f t="shared" ca="1" si="23"/>
        <v>1.2950235168446664E-2</v>
      </c>
      <c r="P160" s="31"/>
      <c r="Q160" s="32">
        <f t="shared" si="24"/>
        <v>32443.256000000001</v>
      </c>
      <c r="R160" s="31"/>
      <c r="S160" s="31"/>
      <c r="T160" s="31"/>
      <c r="U160" s="31"/>
      <c r="V160" s="31"/>
      <c r="W160" s="31"/>
      <c r="X160" s="31"/>
      <c r="Y160" s="31"/>
      <c r="Z160" s="31"/>
      <c r="AA160" s="31" t="s">
        <v>44</v>
      </c>
      <c r="AB160" s="31">
        <v>13</v>
      </c>
      <c r="AC160" s="31"/>
      <c r="AD160" s="31" t="s">
        <v>103</v>
      </c>
      <c r="AE160" s="31"/>
      <c r="AF160" s="31" t="s">
        <v>64</v>
      </c>
      <c r="AG160" s="31"/>
      <c r="AH160" s="31"/>
    </row>
    <row r="161" spans="1:34" x14ac:dyDescent="0.2">
      <c r="A161" s="29" t="s">
        <v>63</v>
      </c>
      <c r="B161" s="71"/>
      <c r="C161" s="36">
        <v>47479.608</v>
      </c>
      <c r="D161" s="36"/>
      <c r="E161" s="31">
        <f t="shared" si="21"/>
        <v>3922.0101514099501</v>
      </c>
      <c r="F161" s="31">
        <f t="shared" si="22"/>
        <v>3922</v>
      </c>
      <c r="G161" s="31">
        <f t="shared" si="20"/>
        <v>1.5088000007381197E-2</v>
      </c>
      <c r="H161" s="31"/>
      <c r="I161" s="31">
        <f>G161</f>
        <v>1.5088000007381197E-2</v>
      </c>
      <c r="J161" s="31"/>
      <c r="K161" s="31"/>
      <c r="L161" s="31"/>
      <c r="M161" s="31"/>
      <c r="N161" s="31"/>
      <c r="O161" s="31">
        <f t="shared" ca="1" si="23"/>
        <v>1.3056100627379094E-2</v>
      </c>
      <c r="P161" s="31"/>
      <c r="Q161" s="32">
        <f t="shared" si="24"/>
        <v>32461.108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 t="s">
        <v>44</v>
      </c>
      <c r="AB161" s="31">
        <v>17</v>
      </c>
      <c r="AC161" s="31"/>
      <c r="AD161" s="31" t="s">
        <v>99</v>
      </c>
      <c r="AE161" s="31"/>
      <c r="AF161" s="31" t="s">
        <v>64</v>
      </c>
      <c r="AG161" s="31"/>
      <c r="AH161" s="31"/>
    </row>
    <row r="162" spans="1:34" x14ac:dyDescent="0.2">
      <c r="A162" s="29" t="s">
        <v>63</v>
      </c>
      <c r="B162" s="71"/>
      <c r="C162" s="36">
        <v>47540.548000000003</v>
      </c>
      <c r="D162" s="36"/>
      <c r="E162" s="31">
        <f t="shared" si="21"/>
        <v>3963.0114055342983</v>
      </c>
      <c r="F162" s="31">
        <f t="shared" si="22"/>
        <v>3963</v>
      </c>
      <c r="G162" s="31">
        <f t="shared" si="20"/>
        <v>1.6952000005403534E-2</v>
      </c>
      <c r="H162" s="31"/>
      <c r="I162" s="31">
        <f>G162</f>
        <v>1.6952000005403534E-2</v>
      </c>
      <c r="J162" s="31"/>
      <c r="K162" s="31"/>
      <c r="L162" s="31"/>
      <c r="M162" s="31"/>
      <c r="N162" s="31"/>
      <c r="O162" s="31">
        <f t="shared" ca="1" si="23"/>
        <v>1.3417807612064896E-2</v>
      </c>
      <c r="P162" s="31"/>
      <c r="Q162" s="32">
        <f t="shared" si="24"/>
        <v>32522.048000000003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 t="s">
        <v>44</v>
      </c>
      <c r="AB162" s="31">
        <v>11</v>
      </c>
      <c r="AC162" s="31"/>
      <c r="AD162" s="31" t="s">
        <v>66</v>
      </c>
      <c r="AE162" s="31"/>
      <c r="AF162" s="31" t="s">
        <v>64</v>
      </c>
      <c r="AG162" s="31"/>
      <c r="AH162" s="31"/>
    </row>
    <row r="163" spans="1:34" x14ac:dyDescent="0.2">
      <c r="A163" s="29" t="s">
        <v>107</v>
      </c>
      <c r="B163" s="71"/>
      <c r="C163" s="36">
        <v>47769.430999999997</v>
      </c>
      <c r="D163" s="36"/>
      <c r="E163" s="31">
        <f t="shared" si="21"/>
        <v>4117.0069757302717</v>
      </c>
      <c r="F163" s="31">
        <f t="shared" si="22"/>
        <v>4117</v>
      </c>
      <c r="G163" s="31">
        <f t="shared" si="20"/>
        <v>1.0368000002927147E-2</v>
      </c>
      <c r="H163" s="31"/>
      <c r="I163" s="31"/>
      <c r="J163" s="31">
        <f>G163</f>
        <v>1.0368000002927147E-2</v>
      </c>
      <c r="K163" s="31"/>
      <c r="L163" s="31"/>
      <c r="M163" s="31"/>
      <c r="N163" s="31"/>
      <c r="O163" s="31">
        <f t="shared" ca="1" si="23"/>
        <v>1.4776414335031074E-2</v>
      </c>
      <c r="P163" s="31"/>
      <c r="Q163" s="32">
        <f t="shared" si="24"/>
        <v>32750.930999999997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 t="s">
        <v>44</v>
      </c>
      <c r="AB163" s="31">
        <v>7</v>
      </c>
      <c r="AC163" s="31"/>
      <c r="AD163" s="31" t="s">
        <v>41</v>
      </c>
      <c r="AE163" s="31"/>
      <c r="AF163" s="31" t="s">
        <v>43</v>
      </c>
      <c r="AG163" s="31"/>
      <c r="AH163" s="31"/>
    </row>
    <row r="164" spans="1:34" x14ac:dyDescent="0.2">
      <c r="A164" s="29" t="s">
        <v>107</v>
      </c>
      <c r="B164" s="71"/>
      <c r="C164" s="36">
        <v>47769.438000000002</v>
      </c>
      <c r="D164" s="36"/>
      <c r="E164" s="31">
        <f t="shared" si="21"/>
        <v>4117.0116854247099</v>
      </c>
      <c r="F164" s="31">
        <f t="shared" si="22"/>
        <v>4117</v>
      </c>
      <c r="G164" s="31">
        <f t="shared" si="20"/>
        <v>1.7368000007991213E-2</v>
      </c>
      <c r="H164" s="31"/>
      <c r="I164" s="31"/>
      <c r="J164" s="31">
        <f>G164</f>
        <v>1.7368000007991213E-2</v>
      </c>
      <c r="K164" s="31"/>
      <c r="L164" s="31"/>
      <c r="M164" s="31"/>
      <c r="N164" s="31"/>
      <c r="O164" s="31">
        <f t="shared" ca="1" si="23"/>
        <v>1.4776414335031074E-2</v>
      </c>
      <c r="P164" s="31"/>
      <c r="Q164" s="32">
        <f t="shared" si="24"/>
        <v>32750.938000000002</v>
      </c>
      <c r="R164" s="31"/>
      <c r="S164" s="31"/>
      <c r="T164" s="31"/>
      <c r="U164" s="31"/>
      <c r="V164" s="31"/>
      <c r="W164" s="31"/>
      <c r="X164" s="31"/>
      <c r="Y164" s="31"/>
      <c r="Z164" s="31"/>
      <c r="AA164" s="31" t="s">
        <v>44</v>
      </c>
      <c r="AB164" s="31">
        <v>5</v>
      </c>
      <c r="AC164" s="31"/>
      <c r="AD164" s="31" t="s">
        <v>48</v>
      </c>
      <c r="AE164" s="31"/>
      <c r="AF164" s="31" t="s">
        <v>43</v>
      </c>
      <c r="AG164" s="31"/>
      <c r="AH164" s="31"/>
    </row>
    <row r="165" spans="1:34" x14ac:dyDescent="0.2">
      <c r="A165" s="29" t="s">
        <v>63</v>
      </c>
      <c r="B165" s="71"/>
      <c r="C165" s="36">
        <v>47791.726999999999</v>
      </c>
      <c r="D165" s="36"/>
      <c r="E165" s="31">
        <f t="shared" si="21"/>
        <v>4132.0080253193191</v>
      </c>
      <c r="F165" s="31">
        <f t="shared" si="22"/>
        <v>4132</v>
      </c>
      <c r="G165" s="31">
        <f t="shared" si="20"/>
        <v>1.192799999989802E-2</v>
      </c>
      <c r="H165" s="31"/>
      <c r="I165" s="31">
        <f>G165</f>
        <v>1.192799999989802E-2</v>
      </c>
      <c r="J165" s="31"/>
      <c r="K165" s="31"/>
      <c r="L165" s="31"/>
      <c r="M165" s="31"/>
      <c r="N165" s="31"/>
      <c r="O165" s="31">
        <f t="shared" ca="1" si="23"/>
        <v>1.4908746158696612E-2</v>
      </c>
      <c r="P165" s="31"/>
      <c r="Q165" s="32">
        <f t="shared" si="24"/>
        <v>32773.226999999999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 t="s">
        <v>44</v>
      </c>
      <c r="AB165" s="31">
        <v>15</v>
      </c>
      <c r="AC165" s="31"/>
      <c r="AD165" s="31" t="s">
        <v>103</v>
      </c>
      <c r="AE165" s="31"/>
      <c r="AF165" s="31" t="s">
        <v>64</v>
      </c>
      <c r="AG165" s="31"/>
      <c r="AH165" s="31"/>
    </row>
    <row r="166" spans="1:34" x14ac:dyDescent="0.2">
      <c r="A166" s="29" t="s">
        <v>63</v>
      </c>
      <c r="B166" s="71"/>
      <c r="C166" s="36">
        <v>47794.694000000003</v>
      </c>
      <c r="D166" s="36"/>
      <c r="E166" s="31">
        <f t="shared" si="21"/>
        <v>4134.0042629462814</v>
      </c>
      <c r="F166" s="31">
        <f t="shared" si="22"/>
        <v>4134</v>
      </c>
      <c r="G166" s="31">
        <f t="shared" si="20"/>
        <v>6.3360000058310106E-3</v>
      </c>
      <c r="H166" s="31"/>
      <c r="I166" s="31">
        <f>G166</f>
        <v>6.3360000058310106E-3</v>
      </c>
      <c r="J166" s="31"/>
      <c r="K166" s="31"/>
      <c r="L166" s="31"/>
      <c r="M166" s="31"/>
      <c r="N166" s="31"/>
      <c r="O166" s="31">
        <f t="shared" ca="1" si="23"/>
        <v>1.4926390401852015E-2</v>
      </c>
      <c r="P166" s="31"/>
      <c r="Q166" s="32">
        <f t="shared" si="24"/>
        <v>32776.194000000003</v>
      </c>
      <c r="R166" s="31"/>
      <c r="S166" s="31"/>
      <c r="T166" s="31"/>
      <c r="U166" s="31"/>
      <c r="V166" s="31"/>
      <c r="W166" s="31"/>
      <c r="X166" s="31"/>
      <c r="Y166" s="31"/>
      <c r="Z166" s="31"/>
      <c r="AA166" s="31" t="s">
        <v>44</v>
      </c>
      <c r="AB166" s="31">
        <v>12</v>
      </c>
      <c r="AC166" s="31"/>
      <c r="AD166" s="31" t="s">
        <v>66</v>
      </c>
      <c r="AE166" s="31"/>
      <c r="AF166" s="31" t="s">
        <v>64</v>
      </c>
      <c r="AG166" s="31"/>
      <c r="AH166" s="31"/>
    </row>
    <row r="167" spans="1:34" x14ac:dyDescent="0.2">
      <c r="A167" s="29" t="s">
        <v>108</v>
      </c>
      <c r="B167" s="71"/>
      <c r="C167" s="36">
        <v>47824.427000000003</v>
      </c>
      <c r="D167" s="36"/>
      <c r="E167" s="31">
        <f t="shared" si="21"/>
        <v>4154.0090264657956</v>
      </c>
      <c r="F167" s="31">
        <f t="shared" si="22"/>
        <v>4154</v>
      </c>
      <c r="G167" s="31">
        <f t="shared" si="20"/>
        <v>1.3416000008874107E-2</v>
      </c>
      <c r="H167" s="31"/>
      <c r="I167" s="31"/>
      <c r="J167" s="31">
        <f>G167</f>
        <v>1.3416000008874107E-2</v>
      </c>
      <c r="K167" s="31"/>
      <c r="L167" s="31"/>
      <c r="M167" s="31"/>
      <c r="N167" s="31"/>
      <c r="O167" s="31">
        <f t="shared" ca="1" si="23"/>
        <v>1.5102832833406063E-2</v>
      </c>
      <c r="P167" s="31"/>
      <c r="Q167" s="32">
        <f t="shared" si="24"/>
        <v>32805.927000000003</v>
      </c>
      <c r="R167" s="31"/>
      <c r="S167" s="31"/>
      <c r="T167" s="31"/>
      <c r="U167" s="31"/>
      <c r="V167" s="31"/>
      <c r="W167" s="31"/>
      <c r="X167" s="31"/>
      <c r="Y167" s="31"/>
      <c r="Z167" s="31"/>
      <c r="AA167" s="31" t="s">
        <v>44</v>
      </c>
      <c r="AB167" s="31">
        <v>10</v>
      </c>
      <c r="AC167" s="31"/>
      <c r="AD167" s="31" t="s">
        <v>41</v>
      </c>
      <c r="AE167" s="31"/>
      <c r="AF167" s="31" t="s">
        <v>43</v>
      </c>
      <c r="AG167" s="31"/>
      <c r="AH167" s="31"/>
    </row>
    <row r="168" spans="1:34" x14ac:dyDescent="0.2">
      <c r="A168" s="29" t="s">
        <v>108</v>
      </c>
      <c r="B168" s="71"/>
      <c r="C168" s="36">
        <v>47827.396999999997</v>
      </c>
      <c r="D168" s="36"/>
      <c r="E168" s="31">
        <f t="shared" si="21"/>
        <v>4156.0072825332236</v>
      </c>
      <c r="F168" s="31">
        <f t="shared" si="22"/>
        <v>4156</v>
      </c>
      <c r="G168" s="31">
        <f t="shared" si="20"/>
        <v>1.0823999997228384E-2</v>
      </c>
      <c r="H168" s="31"/>
      <c r="I168" s="31"/>
      <c r="J168" s="31">
        <f>G168</f>
        <v>1.0823999997228384E-2</v>
      </c>
      <c r="K168" s="31"/>
      <c r="L168" s="31"/>
      <c r="M168" s="31"/>
      <c r="N168" s="31"/>
      <c r="O168" s="31">
        <f t="shared" ca="1" si="23"/>
        <v>1.5120477076561466E-2</v>
      </c>
      <c r="P168" s="31"/>
      <c r="Q168" s="32">
        <f t="shared" si="24"/>
        <v>32808.896999999997</v>
      </c>
      <c r="R168" s="31"/>
      <c r="S168" s="31"/>
      <c r="T168" s="31"/>
      <c r="U168" s="31"/>
      <c r="V168" s="31"/>
      <c r="W168" s="31"/>
      <c r="X168" s="31"/>
      <c r="Y168" s="31"/>
      <c r="Z168" s="31"/>
      <c r="AA168" s="31" t="s">
        <v>44</v>
      </c>
      <c r="AB168" s="31">
        <v>5</v>
      </c>
      <c r="AC168" s="31"/>
      <c r="AD168" s="31" t="s">
        <v>48</v>
      </c>
      <c r="AE168" s="31"/>
      <c r="AF168" s="31" t="s">
        <v>43</v>
      </c>
      <c r="AG168" s="31"/>
      <c r="AH168" s="31"/>
    </row>
    <row r="169" spans="1:34" x14ac:dyDescent="0.2">
      <c r="A169" s="29" t="s">
        <v>109</v>
      </c>
      <c r="B169" s="71"/>
      <c r="C169" s="36">
        <v>47894.279000000002</v>
      </c>
      <c r="D169" s="36"/>
      <c r="E169" s="31">
        <f t="shared" si="21"/>
        <v>4201.0063944194198</v>
      </c>
      <c r="F169" s="31">
        <f t="shared" si="22"/>
        <v>4201</v>
      </c>
      <c r="G169" s="31">
        <f t="shared" si="20"/>
        <v>9.504000008746516E-3</v>
      </c>
      <c r="H169" s="31"/>
      <c r="I169" s="31"/>
      <c r="J169" s="31">
        <f>G169</f>
        <v>9.504000008746516E-3</v>
      </c>
      <c r="K169" s="31"/>
      <c r="L169" s="31"/>
      <c r="M169" s="31"/>
      <c r="N169" s="31"/>
      <c r="O169" s="31">
        <f t="shared" ca="1" si="23"/>
        <v>1.551747254755808E-2</v>
      </c>
      <c r="P169" s="31"/>
      <c r="Q169" s="32">
        <f t="shared" si="24"/>
        <v>32875.779000000002</v>
      </c>
      <c r="R169" s="31"/>
      <c r="S169" s="31"/>
      <c r="T169" s="31"/>
      <c r="U169" s="31"/>
      <c r="V169" s="31"/>
      <c r="W169" s="31"/>
      <c r="X169" s="31"/>
      <c r="Y169" s="31"/>
      <c r="Z169" s="31"/>
      <c r="AA169" s="31" t="s">
        <v>44</v>
      </c>
      <c r="AB169" s="31">
        <v>8</v>
      </c>
      <c r="AC169" s="31"/>
      <c r="AD169" s="31" t="s">
        <v>41</v>
      </c>
      <c r="AE169" s="31"/>
      <c r="AF169" s="31" t="s">
        <v>43</v>
      </c>
      <c r="AG169" s="31"/>
      <c r="AH169" s="31"/>
    </row>
    <row r="170" spans="1:34" x14ac:dyDescent="0.2">
      <c r="A170" s="29" t="s">
        <v>110</v>
      </c>
      <c r="B170" s="71"/>
      <c r="C170" s="36">
        <v>48148.430999999997</v>
      </c>
      <c r="D170" s="36"/>
      <c r="E170" s="31">
        <f t="shared" si="21"/>
        <v>4372.0032887123425</v>
      </c>
      <c r="F170" s="31">
        <f t="shared" si="22"/>
        <v>4372</v>
      </c>
      <c r="G170" s="31">
        <f t="shared" si="20"/>
        <v>4.8880000031203963E-3</v>
      </c>
      <c r="H170" s="31"/>
      <c r="I170" s="31"/>
      <c r="J170" s="31">
        <f>G170</f>
        <v>4.8880000031203963E-3</v>
      </c>
      <c r="K170" s="31"/>
      <c r="L170" s="31"/>
      <c r="M170" s="31"/>
      <c r="N170" s="31"/>
      <c r="O170" s="31">
        <f t="shared" ca="1" si="23"/>
        <v>1.7026055337345199E-2</v>
      </c>
      <c r="P170" s="31"/>
      <c r="Q170" s="32">
        <f t="shared" si="24"/>
        <v>33129.930999999997</v>
      </c>
      <c r="R170" s="31"/>
      <c r="S170" s="31"/>
      <c r="T170" s="31"/>
      <c r="U170" s="31"/>
      <c r="V170" s="31"/>
      <c r="W170" s="31"/>
      <c r="X170" s="31"/>
      <c r="Y170" s="31"/>
      <c r="Z170" s="31"/>
      <c r="AA170" s="31" t="s">
        <v>44</v>
      </c>
      <c r="AB170" s="31">
        <v>6</v>
      </c>
      <c r="AC170" s="31"/>
      <c r="AD170" s="31" t="s">
        <v>48</v>
      </c>
      <c r="AE170" s="31"/>
      <c r="AF170" s="31" t="s">
        <v>43</v>
      </c>
      <c r="AG170" s="31"/>
      <c r="AH170" s="31"/>
    </row>
    <row r="171" spans="1:34" x14ac:dyDescent="0.2">
      <c r="A171" s="29" t="s">
        <v>63</v>
      </c>
      <c r="B171" s="71"/>
      <c r="C171" s="36">
        <v>48234.63</v>
      </c>
      <c r="D171" s="36"/>
      <c r="E171" s="31">
        <f t="shared" si="21"/>
        <v>4429.999138798732</v>
      </c>
      <c r="F171" s="31">
        <f t="shared" si="22"/>
        <v>4430</v>
      </c>
      <c r="G171" s="31">
        <f t="shared" si="20"/>
        <v>-1.2799999967683107E-3</v>
      </c>
      <c r="H171" s="31"/>
      <c r="I171" s="31">
        <f>G171</f>
        <v>-1.2799999967683107E-3</v>
      </c>
      <c r="J171" s="31"/>
      <c r="K171" s="31"/>
      <c r="L171" s="31"/>
      <c r="M171" s="31"/>
      <c r="N171" s="31"/>
      <c r="O171" s="31">
        <f t="shared" ca="1" si="23"/>
        <v>1.7537738388851948E-2</v>
      </c>
      <c r="P171" s="31"/>
      <c r="Q171" s="32">
        <f t="shared" si="24"/>
        <v>33216.129999999997</v>
      </c>
      <c r="R171" s="31"/>
      <c r="S171" s="31"/>
      <c r="T171" s="31"/>
      <c r="U171" s="31"/>
      <c r="V171" s="31"/>
      <c r="W171" s="31"/>
      <c r="X171" s="31"/>
      <c r="Y171" s="31"/>
      <c r="Z171" s="31"/>
      <c r="AA171" s="31" t="s">
        <v>44</v>
      </c>
      <c r="AB171" s="31">
        <v>12</v>
      </c>
      <c r="AC171" s="31"/>
      <c r="AD171" s="31" t="s">
        <v>99</v>
      </c>
      <c r="AE171" s="31"/>
      <c r="AF171" s="31" t="s">
        <v>64</v>
      </c>
      <c r="AG171" s="31"/>
      <c r="AH171" s="31"/>
    </row>
    <row r="172" spans="1:34" x14ac:dyDescent="0.2">
      <c r="A172" s="29" t="s">
        <v>63</v>
      </c>
      <c r="B172" s="71"/>
      <c r="C172" s="36">
        <v>48237.603999999999</v>
      </c>
      <c r="D172" s="36"/>
      <c r="E172" s="31">
        <f t="shared" si="21"/>
        <v>4432.0000861201288</v>
      </c>
      <c r="F172" s="31">
        <f t="shared" si="22"/>
        <v>4432</v>
      </c>
      <c r="G172" s="31">
        <f t="shared" si="20"/>
        <v>1.2799999967683107E-4</v>
      </c>
      <c r="H172" s="31"/>
      <c r="I172" s="31">
        <f>G172</f>
        <v>1.2799999967683107E-4</v>
      </c>
      <c r="J172" s="31"/>
      <c r="K172" s="31"/>
      <c r="L172" s="31"/>
      <c r="M172" s="31"/>
      <c r="N172" s="31"/>
      <c r="O172" s="31">
        <f t="shared" ca="1" si="23"/>
        <v>1.7555382632007351E-2</v>
      </c>
      <c r="P172" s="31"/>
      <c r="Q172" s="32">
        <f t="shared" si="24"/>
        <v>33219.103999999999</v>
      </c>
      <c r="R172" s="31"/>
      <c r="S172" s="31"/>
      <c r="T172" s="31"/>
      <c r="U172" s="31"/>
      <c r="V172" s="31"/>
      <c r="W172" s="31"/>
      <c r="X172" s="31"/>
      <c r="Y172" s="31"/>
      <c r="Z172" s="31"/>
      <c r="AA172" s="31" t="s">
        <v>44</v>
      </c>
      <c r="AB172" s="31">
        <v>15</v>
      </c>
      <c r="AC172" s="31"/>
      <c r="AD172" s="31" t="s">
        <v>66</v>
      </c>
      <c r="AE172" s="31"/>
      <c r="AF172" s="31" t="s">
        <v>64</v>
      </c>
      <c r="AG172" s="31"/>
      <c r="AH172" s="31"/>
    </row>
    <row r="173" spans="1:34" x14ac:dyDescent="0.2">
      <c r="A173" s="29" t="s">
        <v>63</v>
      </c>
      <c r="B173" s="71"/>
      <c r="C173" s="36">
        <v>48295.569000000003</v>
      </c>
      <c r="D173" s="36"/>
      <c r="E173" s="31">
        <f t="shared" si="21"/>
        <v>4470.9997201095921</v>
      </c>
      <c r="F173" s="31">
        <f t="shared" si="22"/>
        <v>4471</v>
      </c>
      <c r="G173" s="31">
        <f t="shared" si="20"/>
        <v>-4.1599999531172216E-4</v>
      </c>
      <c r="H173" s="31"/>
      <c r="I173" s="31">
        <f>G173</f>
        <v>-4.1599999531172216E-4</v>
      </c>
      <c r="J173" s="31"/>
      <c r="K173" s="31"/>
      <c r="L173" s="31"/>
      <c r="M173" s="31"/>
      <c r="N173" s="31"/>
      <c r="O173" s="31">
        <f t="shared" ca="1" si="23"/>
        <v>1.7899445373537749E-2</v>
      </c>
      <c r="P173" s="31"/>
      <c r="Q173" s="32">
        <f t="shared" si="24"/>
        <v>33277.069000000003</v>
      </c>
      <c r="R173" s="31"/>
      <c r="S173" s="31"/>
      <c r="T173" s="31"/>
      <c r="U173" s="31"/>
      <c r="V173" s="31"/>
      <c r="W173" s="31"/>
      <c r="X173" s="31"/>
      <c r="Y173" s="31"/>
      <c r="Z173" s="31"/>
      <c r="AA173" s="31" t="s">
        <v>44</v>
      </c>
      <c r="AB173" s="31">
        <v>13</v>
      </c>
      <c r="AC173" s="31"/>
      <c r="AD173" s="31" t="s">
        <v>66</v>
      </c>
      <c r="AE173" s="31"/>
      <c r="AF173" s="31" t="s">
        <v>64</v>
      </c>
      <c r="AG173" s="31"/>
      <c r="AH173" s="31"/>
    </row>
    <row r="174" spans="1:34" x14ac:dyDescent="0.2">
      <c r="A174" s="29" t="s">
        <v>111</v>
      </c>
      <c r="B174" s="71"/>
      <c r="C174" s="36">
        <v>48460.546000000002</v>
      </c>
      <c r="D174" s="36">
        <v>3.0000000000000001E-3</v>
      </c>
      <c r="E174" s="31">
        <f t="shared" si="21"/>
        <v>4581.9984713677522</v>
      </c>
      <c r="F174" s="31">
        <f t="shared" si="22"/>
        <v>4582</v>
      </c>
      <c r="G174" s="31">
        <f t="shared" si="20"/>
        <v>-2.2719999979017302E-3</v>
      </c>
      <c r="H174" s="31"/>
      <c r="I174" s="31"/>
      <c r="J174" s="31">
        <f t="shared" ref="J174:J180" si="25">G174</f>
        <v>-2.2719999979017302E-3</v>
      </c>
      <c r="K174" s="31"/>
      <c r="L174" s="31"/>
      <c r="M174" s="31"/>
      <c r="N174" s="31"/>
      <c r="O174" s="31">
        <f t="shared" ca="1" si="23"/>
        <v>1.8878700868662723E-2</v>
      </c>
      <c r="P174" s="31"/>
      <c r="Q174" s="32">
        <f t="shared" si="24"/>
        <v>33442.046000000002</v>
      </c>
      <c r="R174" s="31"/>
      <c r="S174" s="31"/>
      <c r="T174" s="31"/>
      <c r="U174" s="31"/>
      <c r="V174" s="31"/>
      <c r="W174" s="31"/>
      <c r="X174" s="31"/>
      <c r="Y174" s="31"/>
      <c r="Z174" s="31"/>
      <c r="AA174" s="31" t="s">
        <v>44</v>
      </c>
      <c r="AB174" s="31">
        <v>8</v>
      </c>
      <c r="AC174" s="31"/>
      <c r="AD174" s="31" t="s">
        <v>48</v>
      </c>
      <c r="AE174" s="31"/>
      <c r="AF174" s="31" t="s">
        <v>43</v>
      </c>
      <c r="AG174" s="31"/>
      <c r="AH174" s="31"/>
    </row>
    <row r="175" spans="1:34" x14ac:dyDescent="0.2">
      <c r="A175" s="29" t="s">
        <v>112</v>
      </c>
      <c r="B175" s="71"/>
      <c r="C175" s="36">
        <v>48533.375</v>
      </c>
      <c r="D175" s="36">
        <v>4.0000000000000001E-3</v>
      </c>
      <c r="E175" s="31">
        <f t="shared" si="21"/>
        <v>4630.9988050832426</v>
      </c>
      <c r="F175" s="31">
        <f t="shared" si="22"/>
        <v>4631</v>
      </c>
      <c r="G175" s="31">
        <f t="shared" ref="G175:G206" si="26">+C175-(C$7+F175*C$8)</f>
        <v>-1.7759999973350205E-3</v>
      </c>
      <c r="H175" s="31"/>
      <c r="I175" s="31"/>
      <c r="J175" s="31">
        <f t="shared" si="25"/>
        <v>-1.7759999973350205E-3</v>
      </c>
      <c r="K175" s="31"/>
      <c r="L175" s="31"/>
      <c r="M175" s="31"/>
      <c r="N175" s="31"/>
      <c r="O175" s="31">
        <f t="shared" ca="1" si="23"/>
        <v>1.9310984825970143E-2</v>
      </c>
      <c r="P175" s="31"/>
      <c r="Q175" s="32">
        <f t="shared" si="24"/>
        <v>33514.875</v>
      </c>
      <c r="R175" s="31"/>
      <c r="S175" s="31"/>
      <c r="T175" s="31"/>
      <c r="U175" s="31"/>
      <c r="V175" s="31"/>
      <c r="W175" s="31"/>
      <c r="X175" s="31"/>
      <c r="Y175" s="31"/>
      <c r="Z175" s="31"/>
      <c r="AA175" s="31" t="s">
        <v>44</v>
      </c>
      <c r="AB175" s="31">
        <v>11</v>
      </c>
      <c r="AC175" s="31"/>
      <c r="AD175" s="31" t="s">
        <v>41</v>
      </c>
      <c r="AE175" s="31"/>
      <c r="AF175" s="31" t="s">
        <v>43</v>
      </c>
      <c r="AG175" s="31"/>
      <c r="AH175" s="31"/>
    </row>
    <row r="176" spans="1:34" x14ac:dyDescent="0.2">
      <c r="A176" s="29" t="s">
        <v>113</v>
      </c>
      <c r="B176" s="71"/>
      <c r="C176" s="36">
        <v>48860.358999999997</v>
      </c>
      <c r="D176" s="36">
        <v>3.0000000000000001E-3</v>
      </c>
      <c r="E176" s="31">
        <f t="shared" si="21"/>
        <v>4850.9980515321313</v>
      </c>
      <c r="F176" s="31">
        <f t="shared" si="22"/>
        <v>4851</v>
      </c>
      <c r="G176" s="31">
        <f t="shared" si="26"/>
        <v>-2.8959999981452711E-3</v>
      </c>
      <c r="H176" s="31"/>
      <c r="I176" s="31"/>
      <c r="J176" s="31">
        <f t="shared" si="25"/>
        <v>-2.8959999981452711E-3</v>
      </c>
      <c r="K176" s="31"/>
      <c r="L176" s="31"/>
      <c r="M176" s="31"/>
      <c r="N176" s="31"/>
      <c r="O176" s="31">
        <f t="shared" ca="1" si="23"/>
        <v>2.1251851573064681E-2</v>
      </c>
      <c r="P176" s="31"/>
      <c r="Q176" s="32">
        <f t="shared" si="24"/>
        <v>33841.858999999997</v>
      </c>
      <c r="R176" s="31"/>
      <c r="S176" s="31"/>
      <c r="T176" s="31"/>
      <c r="U176" s="31"/>
      <c r="V176" s="31"/>
      <c r="W176" s="31"/>
      <c r="X176" s="31"/>
      <c r="Y176" s="31"/>
      <c r="Z176" s="31"/>
      <c r="AA176" s="31" t="s">
        <v>44</v>
      </c>
      <c r="AB176" s="31">
        <v>6</v>
      </c>
      <c r="AC176" s="31"/>
      <c r="AD176" s="31" t="s">
        <v>48</v>
      </c>
      <c r="AE176" s="31"/>
      <c r="AF176" s="31" t="s">
        <v>43</v>
      </c>
      <c r="AG176" s="31"/>
      <c r="AH176" s="31"/>
    </row>
    <row r="177" spans="1:34" x14ac:dyDescent="0.2">
      <c r="A177" s="29" t="s">
        <v>114</v>
      </c>
      <c r="B177" s="71"/>
      <c r="C177" s="36">
        <v>48970.347000000002</v>
      </c>
      <c r="D177" s="36">
        <v>5.0000000000000001E-3</v>
      </c>
      <c r="E177" s="31">
        <f t="shared" si="21"/>
        <v>4924.9994617492102</v>
      </c>
      <c r="F177" s="31">
        <f t="shared" si="22"/>
        <v>4925</v>
      </c>
      <c r="G177" s="31">
        <f t="shared" si="26"/>
        <v>-7.9999999434221536E-4</v>
      </c>
      <c r="H177" s="31"/>
      <c r="I177" s="31"/>
      <c r="J177" s="31">
        <f t="shared" si="25"/>
        <v>-7.9999999434221536E-4</v>
      </c>
      <c r="K177" s="31"/>
      <c r="L177" s="31"/>
      <c r="M177" s="31"/>
      <c r="N177" s="31"/>
      <c r="O177" s="31">
        <f t="shared" ca="1" si="23"/>
        <v>2.1904688569814666E-2</v>
      </c>
      <c r="P177" s="31"/>
      <c r="Q177" s="32">
        <f t="shared" si="24"/>
        <v>33951.847000000002</v>
      </c>
      <c r="R177" s="31"/>
      <c r="S177" s="31"/>
      <c r="T177" s="31"/>
      <c r="U177" s="31"/>
      <c r="V177" s="31"/>
      <c r="W177" s="31"/>
      <c r="X177" s="31"/>
      <c r="Y177" s="31"/>
      <c r="Z177" s="31"/>
      <c r="AA177" s="31" t="s">
        <v>44</v>
      </c>
      <c r="AB177" s="31">
        <v>9</v>
      </c>
      <c r="AC177" s="31"/>
      <c r="AD177" s="31" t="s">
        <v>41</v>
      </c>
      <c r="AE177" s="31"/>
      <c r="AF177" s="31" t="s">
        <v>43</v>
      </c>
      <c r="AG177" s="31"/>
      <c r="AH177" s="31"/>
    </row>
    <row r="178" spans="1:34" x14ac:dyDescent="0.2">
      <c r="A178" s="29" t="s">
        <v>114</v>
      </c>
      <c r="B178" s="71"/>
      <c r="C178" s="36">
        <v>48979.262999999999</v>
      </c>
      <c r="D178" s="36">
        <v>2E-3</v>
      </c>
      <c r="E178" s="31">
        <f t="shared" si="21"/>
        <v>4930.9982668324492</v>
      </c>
      <c r="F178" s="31">
        <f t="shared" si="22"/>
        <v>4931</v>
      </c>
      <c r="G178" s="31">
        <f t="shared" si="26"/>
        <v>-2.5759999989531934E-3</v>
      </c>
      <c r="H178" s="31"/>
      <c r="I178" s="31"/>
      <c r="J178" s="31">
        <f t="shared" si="25"/>
        <v>-2.5759999989531934E-3</v>
      </c>
      <c r="K178" s="31"/>
      <c r="L178" s="31"/>
      <c r="M178" s="31"/>
      <c r="N178" s="31"/>
      <c r="O178" s="31">
        <f t="shared" ca="1" si="23"/>
        <v>2.1957621299280881E-2</v>
      </c>
      <c r="P178" s="31"/>
      <c r="Q178" s="32">
        <f t="shared" si="24"/>
        <v>33960.762999999999</v>
      </c>
      <c r="R178" s="31"/>
      <c r="S178" s="31"/>
      <c r="T178" s="31"/>
      <c r="U178" s="31"/>
      <c r="V178" s="31"/>
      <c r="W178" s="31"/>
      <c r="X178" s="31"/>
      <c r="Y178" s="31"/>
      <c r="Z178" s="31"/>
      <c r="AA178" s="31" t="s">
        <v>44</v>
      </c>
      <c r="AB178" s="31">
        <v>9</v>
      </c>
      <c r="AC178" s="31"/>
      <c r="AD178" s="31" t="s">
        <v>48</v>
      </c>
      <c r="AE178" s="31"/>
      <c r="AF178" s="31" t="s">
        <v>43</v>
      </c>
      <c r="AG178" s="31"/>
      <c r="AH178" s="31"/>
    </row>
    <row r="179" spans="1:34" x14ac:dyDescent="0.2">
      <c r="A179" s="29" t="s">
        <v>115</v>
      </c>
      <c r="B179" s="71"/>
      <c r="C179" s="36">
        <v>49215.589</v>
      </c>
      <c r="D179" s="36">
        <v>6.0000000000000001E-3</v>
      </c>
      <c r="E179" s="31">
        <f t="shared" si="21"/>
        <v>5090.0015878398399</v>
      </c>
      <c r="F179" s="31">
        <f t="shared" si="22"/>
        <v>5090</v>
      </c>
      <c r="G179" s="31">
        <f t="shared" si="26"/>
        <v>2.3600000058650039E-3</v>
      </c>
      <c r="H179" s="31"/>
      <c r="I179" s="31"/>
      <c r="J179" s="31">
        <f t="shared" si="25"/>
        <v>2.3600000058650039E-3</v>
      </c>
      <c r="K179" s="31"/>
      <c r="L179" s="31"/>
      <c r="M179" s="31"/>
      <c r="N179" s="31"/>
      <c r="O179" s="31">
        <f t="shared" ca="1" si="23"/>
        <v>2.3360338630135577E-2</v>
      </c>
      <c r="P179" s="31"/>
      <c r="Q179" s="32">
        <f t="shared" si="24"/>
        <v>34197.089</v>
      </c>
      <c r="R179" s="31"/>
      <c r="S179" s="31"/>
      <c r="T179" s="31"/>
      <c r="U179" s="31"/>
      <c r="V179" s="31"/>
      <c r="W179" s="31"/>
      <c r="X179" s="31"/>
      <c r="Y179" s="31"/>
      <c r="Z179" s="31"/>
      <c r="AA179" s="31" t="s">
        <v>44</v>
      </c>
      <c r="AB179" s="31">
        <v>6</v>
      </c>
      <c r="AC179" s="31"/>
      <c r="AD179" s="31" t="s">
        <v>48</v>
      </c>
      <c r="AE179" s="31"/>
      <c r="AF179" s="31" t="s">
        <v>43</v>
      </c>
      <c r="AG179" s="31"/>
      <c r="AH179" s="31"/>
    </row>
    <row r="180" spans="1:34" x14ac:dyDescent="0.2">
      <c r="A180" s="29" t="s">
        <v>116</v>
      </c>
      <c r="B180" s="71"/>
      <c r="C180" s="36">
        <v>49236.394999999997</v>
      </c>
      <c r="D180" s="36">
        <v>4.0000000000000001E-3</v>
      </c>
      <c r="E180" s="31">
        <f t="shared" si="21"/>
        <v>5104.0001453277137</v>
      </c>
      <c r="F180" s="31">
        <f t="shared" si="22"/>
        <v>5104</v>
      </c>
      <c r="G180" s="31">
        <f t="shared" si="26"/>
        <v>2.1600000036414713E-4</v>
      </c>
      <c r="H180" s="31"/>
      <c r="I180" s="31"/>
      <c r="J180" s="31">
        <f t="shared" si="25"/>
        <v>2.1600000036414713E-4</v>
      </c>
      <c r="K180" s="31"/>
      <c r="L180" s="31"/>
      <c r="M180" s="31"/>
      <c r="N180" s="31"/>
      <c r="O180" s="31">
        <f t="shared" ca="1" si="23"/>
        <v>2.348384833222341E-2</v>
      </c>
      <c r="P180" s="31"/>
      <c r="Q180" s="32">
        <f t="shared" si="24"/>
        <v>34217.894999999997</v>
      </c>
      <c r="R180" s="31"/>
      <c r="S180" s="31"/>
      <c r="T180" s="31"/>
      <c r="U180" s="31"/>
      <c r="V180" s="31"/>
      <c r="W180" s="31"/>
      <c r="X180" s="31"/>
      <c r="Y180" s="31"/>
      <c r="Z180" s="31"/>
      <c r="AA180" s="31" t="s">
        <v>44</v>
      </c>
      <c r="AB180" s="31">
        <v>7</v>
      </c>
      <c r="AC180" s="31"/>
      <c r="AD180" s="31" t="s">
        <v>41</v>
      </c>
      <c r="AE180" s="31"/>
      <c r="AF180" s="31" t="s">
        <v>43</v>
      </c>
      <c r="AG180" s="31"/>
      <c r="AH180" s="31"/>
    </row>
    <row r="181" spans="1:34" x14ac:dyDescent="0.2">
      <c r="A181" s="29" t="s">
        <v>63</v>
      </c>
      <c r="B181" s="71"/>
      <c r="C181" s="36">
        <v>49243.830999999998</v>
      </c>
      <c r="D181" s="36"/>
      <c r="E181" s="31">
        <f t="shared" si="21"/>
        <v>5109.0031864446928</v>
      </c>
      <c r="F181" s="31">
        <f t="shared" si="22"/>
        <v>5109</v>
      </c>
      <c r="G181" s="31">
        <f t="shared" si="26"/>
        <v>4.7360000025946647E-3</v>
      </c>
      <c r="H181" s="31"/>
      <c r="I181" s="31">
        <f>G181</f>
        <v>4.7360000025946647E-3</v>
      </c>
      <c r="J181" s="31"/>
      <c r="K181" s="31"/>
      <c r="L181" s="31"/>
      <c r="M181" s="31"/>
      <c r="N181" s="31"/>
      <c r="O181" s="31">
        <f t="shared" ref="O181:O212" ca="1" si="27">+C$11+C$12*F181</f>
        <v>2.352795894011192E-2</v>
      </c>
      <c r="P181" s="31"/>
      <c r="Q181" s="32">
        <f t="shared" si="24"/>
        <v>34225.330999999998</v>
      </c>
      <c r="R181" s="31"/>
      <c r="S181" s="31"/>
      <c r="T181" s="31"/>
      <c r="U181" s="31"/>
      <c r="V181" s="31"/>
      <c r="W181" s="31"/>
      <c r="X181" s="31"/>
      <c r="Y181" s="31"/>
      <c r="Z181" s="31"/>
      <c r="AA181" s="31" t="s">
        <v>44</v>
      </c>
      <c r="AB181" s="31">
        <v>24</v>
      </c>
      <c r="AC181" s="31"/>
      <c r="AD181" s="31" t="s">
        <v>99</v>
      </c>
      <c r="AE181" s="31"/>
      <c r="AF181" s="31" t="s">
        <v>64</v>
      </c>
      <c r="AG181" s="31"/>
      <c r="AH181" s="31"/>
    </row>
    <row r="182" spans="1:34" x14ac:dyDescent="0.2">
      <c r="A182" s="29" t="s">
        <v>63</v>
      </c>
      <c r="B182" s="71"/>
      <c r="C182" s="36">
        <v>49252.745000000003</v>
      </c>
      <c r="D182" s="36"/>
      <c r="E182" s="31">
        <f t="shared" si="21"/>
        <v>5115.0006459009546</v>
      </c>
      <c r="F182" s="31">
        <f t="shared" si="22"/>
        <v>5115</v>
      </c>
      <c r="G182" s="31">
        <f t="shared" si="26"/>
        <v>9.6000000485219061E-4</v>
      </c>
      <c r="H182" s="31"/>
      <c r="I182" s="31">
        <f>G182</f>
        <v>9.6000000485219061E-4</v>
      </c>
      <c r="J182" s="31"/>
      <c r="K182" s="31"/>
      <c r="L182" s="31"/>
      <c r="M182" s="31"/>
      <c r="N182" s="31"/>
      <c r="O182" s="31">
        <f t="shared" ca="1" si="27"/>
        <v>2.3580891669578136E-2</v>
      </c>
      <c r="P182" s="31"/>
      <c r="Q182" s="32">
        <f t="shared" si="24"/>
        <v>34234.245000000003</v>
      </c>
      <c r="R182" s="31"/>
      <c r="S182" s="31"/>
      <c r="T182" s="31"/>
      <c r="U182" s="31"/>
      <c r="V182" s="31"/>
      <c r="W182" s="31"/>
      <c r="X182" s="31"/>
      <c r="Y182" s="31"/>
      <c r="Z182" s="31"/>
      <c r="AA182" s="31" t="s">
        <v>44</v>
      </c>
      <c r="AB182" s="31">
        <v>9</v>
      </c>
      <c r="AC182" s="31"/>
      <c r="AD182" s="31" t="s">
        <v>99</v>
      </c>
      <c r="AE182" s="31"/>
      <c r="AF182" s="31" t="s">
        <v>64</v>
      </c>
      <c r="AG182" s="31"/>
      <c r="AH182" s="31"/>
    </row>
    <row r="183" spans="1:34" x14ac:dyDescent="0.2">
      <c r="A183" s="29" t="s">
        <v>116</v>
      </c>
      <c r="B183" s="71"/>
      <c r="C183" s="36">
        <v>49340.444000000003</v>
      </c>
      <c r="D183" s="36">
        <v>3.0000000000000001E-3</v>
      </c>
      <c r="E183" s="31">
        <f t="shared" si="21"/>
        <v>5174.0057162234216</v>
      </c>
      <c r="F183" s="31">
        <f t="shared" si="22"/>
        <v>5174</v>
      </c>
      <c r="G183" s="31">
        <f t="shared" si="26"/>
        <v>8.4960000094724819E-3</v>
      </c>
      <c r="H183" s="31"/>
      <c r="I183" s="31"/>
      <c r="J183" s="31">
        <f>G183</f>
        <v>8.4960000094724819E-3</v>
      </c>
      <c r="K183" s="31"/>
      <c r="L183" s="31"/>
      <c r="M183" s="31"/>
      <c r="N183" s="31"/>
      <c r="O183" s="31">
        <f t="shared" ca="1" si="27"/>
        <v>2.4101396842662583E-2</v>
      </c>
      <c r="P183" s="31"/>
      <c r="Q183" s="32">
        <f t="shared" si="24"/>
        <v>34321.944000000003</v>
      </c>
      <c r="R183" s="31"/>
      <c r="S183" s="31"/>
      <c r="T183" s="31"/>
      <c r="U183" s="31"/>
      <c r="V183" s="31"/>
      <c r="W183" s="31"/>
      <c r="X183" s="31"/>
      <c r="Y183" s="31"/>
      <c r="Z183" s="31"/>
      <c r="AA183" s="31" t="s">
        <v>44</v>
      </c>
      <c r="AB183" s="31">
        <v>7</v>
      </c>
      <c r="AC183" s="31"/>
      <c r="AD183" s="31" t="s">
        <v>48</v>
      </c>
      <c r="AE183" s="31"/>
      <c r="AF183" s="31" t="s">
        <v>43</v>
      </c>
      <c r="AG183" s="31"/>
      <c r="AH183" s="31"/>
    </row>
    <row r="184" spans="1:34" x14ac:dyDescent="0.2">
      <c r="A184" s="29" t="s">
        <v>117</v>
      </c>
      <c r="B184" s="71"/>
      <c r="C184" s="36">
        <v>49670.406999999999</v>
      </c>
      <c r="D184" s="36">
        <v>3.0000000000000001E-3</v>
      </c>
      <c r="E184" s="31">
        <f t="shared" si="21"/>
        <v>5396.0092740611581</v>
      </c>
      <c r="F184" s="31">
        <f t="shared" si="22"/>
        <v>5396</v>
      </c>
      <c r="G184" s="31">
        <f t="shared" si="26"/>
        <v>1.3784000002488028E-2</v>
      </c>
      <c r="H184" s="31"/>
      <c r="I184" s="31"/>
      <c r="J184" s="31">
        <f>G184</f>
        <v>1.3784000002488028E-2</v>
      </c>
      <c r="K184" s="31"/>
      <c r="L184" s="31"/>
      <c r="M184" s="31"/>
      <c r="N184" s="31"/>
      <c r="O184" s="31">
        <f t="shared" ca="1" si="27"/>
        <v>2.6059907832912531E-2</v>
      </c>
      <c r="P184" s="31"/>
      <c r="Q184" s="32">
        <f t="shared" si="24"/>
        <v>34651.906999999999</v>
      </c>
      <c r="R184" s="31"/>
      <c r="S184" s="31"/>
      <c r="T184" s="31"/>
      <c r="U184" s="31"/>
      <c r="V184" s="31"/>
      <c r="W184" s="31"/>
      <c r="X184" s="31"/>
      <c r="Y184" s="31"/>
      <c r="Z184" s="31"/>
      <c r="AA184" s="31" t="s">
        <v>44</v>
      </c>
      <c r="AB184" s="31">
        <v>6</v>
      </c>
      <c r="AC184" s="31"/>
      <c r="AD184" s="31" t="s">
        <v>48</v>
      </c>
      <c r="AE184" s="31"/>
      <c r="AF184" s="31" t="s">
        <v>43</v>
      </c>
      <c r="AG184" s="31"/>
      <c r="AH184" s="31"/>
    </row>
    <row r="185" spans="1:34" x14ac:dyDescent="0.2">
      <c r="A185" s="29" t="s">
        <v>118</v>
      </c>
      <c r="B185" s="71"/>
      <c r="C185" s="36">
        <v>49924.574000000001</v>
      </c>
      <c r="D185" s="36">
        <v>5.0000000000000001E-3</v>
      </c>
      <c r="E185" s="31">
        <f t="shared" si="21"/>
        <v>5567.0162605564465</v>
      </c>
      <c r="F185" s="31">
        <f t="shared" si="22"/>
        <v>5567</v>
      </c>
      <c r="G185" s="31">
        <f t="shared" si="26"/>
        <v>2.416800000355579E-2</v>
      </c>
      <c r="H185" s="31"/>
      <c r="I185" s="31"/>
      <c r="J185" s="31">
        <f>G185</f>
        <v>2.416800000355579E-2</v>
      </c>
      <c r="K185" s="31"/>
      <c r="L185" s="31"/>
      <c r="M185" s="31"/>
      <c r="N185" s="31"/>
      <c r="O185" s="31">
        <f t="shared" ca="1" si="27"/>
        <v>2.756849062269965E-2</v>
      </c>
      <c r="P185" s="31"/>
      <c r="Q185" s="32">
        <f t="shared" si="24"/>
        <v>34906.074000000001</v>
      </c>
      <c r="R185" s="31"/>
      <c r="S185" s="31"/>
      <c r="T185" s="31"/>
      <c r="U185" s="31"/>
      <c r="V185" s="31"/>
      <c r="W185" s="31"/>
      <c r="X185" s="31"/>
      <c r="Y185" s="31"/>
      <c r="Z185" s="31"/>
      <c r="AA185" s="31" t="s">
        <v>44</v>
      </c>
      <c r="AB185" s="31">
        <v>6</v>
      </c>
      <c r="AC185" s="31"/>
      <c r="AD185" s="31" t="s">
        <v>48</v>
      </c>
      <c r="AE185" s="31"/>
      <c r="AF185" s="31" t="s">
        <v>43</v>
      </c>
      <c r="AG185" s="31"/>
      <c r="AH185" s="31"/>
    </row>
    <row r="186" spans="1:34" x14ac:dyDescent="0.2">
      <c r="A186" s="29" t="s">
        <v>118</v>
      </c>
      <c r="B186" s="71"/>
      <c r="C186" s="36">
        <v>49933.476999999999</v>
      </c>
      <c r="D186" s="36">
        <v>6.0000000000000001E-3</v>
      </c>
      <c r="E186" s="31">
        <f t="shared" si="21"/>
        <v>5573.0063190643059</v>
      </c>
      <c r="F186" s="31">
        <f t="shared" si="22"/>
        <v>5573</v>
      </c>
      <c r="G186" s="31">
        <f t="shared" si="26"/>
        <v>9.3919999999343418E-3</v>
      </c>
      <c r="H186" s="31"/>
      <c r="I186" s="31"/>
      <c r="J186" s="31">
        <f>G186</f>
        <v>9.3919999999343418E-3</v>
      </c>
      <c r="K186" s="31"/>
      <c r="L186" s="31"/>
      <c r="M186" s="31"/>
      <c r="N186" s="31"/>
      <c r="O186" s="31">
        <f t="shared" ca="1" si="27"/>
        <v>2.7621423352165865E-2</v>
      </c>
      <c r="P186" s="31"/>
      <c r="Q186" s="32">
        <f t="shared" si="24"/>
        <v>34914.976999999999</v>
      </c>
      <c r="R186" s="31"/>
      <c r="S186" s="31"/>
      <c r="T186" s="31"/>
      <c r="U186" s="31"/>
      <c r="V186" s="31"/>
      <c r="W186" s="31"/>
      <c r="X186" s="31"/>
      <c r="Y186" s="31"/>
      <c r="Z186" s="31"/>
      <c r="AA186" s="31" t="s">
        <v>44</v>
      </c>
      <c r="AB186" s="31">
        <v>11</v>
      </c>
      <c r="AC186" s="31"/>
      <c r="AD186" s="31" t="s">
        <v>41</v>
      </c>
      <c r="AE186" s="31"/>
      <c r="AF186" s="31" t="s">
        <v>43</v>
      </c>
      <c r="AG186" s="31"/>
      <c r="AH186" s="31"/>
    </row>
    <row r="187" spans="1:34" x14ac:dyDescent="0.2">
      <c r="A187" s="29" t="s">
        <v>63</v>
      </c>
      <c r="B187" s="71"/>
      <c r="C187" s="36">
        <v>49952.802000000003</v>
      </c>
      <c r="D187" s="36"/>
      <c r="E187" s="31">
        <f t="shared" si="21"/>
        <v>5586.0084397724322</v>
      </c>
      <c r="F187" s="31">
        <f t="shared" si="22"/>
        <v>5586</v>
      </c>
      <c r="G187" s="31">
        <f t="shared" si="26"/>
        <v>1.2544000004709233E-2</v>
      </c>
      <c r="H187" s="31"/>
      <c r="I187" s="31">
        <f>G187</f>
        <v>1.2544000004709233E-2</v>
      </c>
      <c r="J187" s="31"/>
      <c r="K187" s="31"/>
      <c r="L187" s="31"/>
      <c r="M187" s="31"/>
      <c r="N187" s="31"/>
      <c r="O187" s="31">
        <f t="shared" ca="1" si="27"/>
        <v>2.7736110932676E-2</v>
      </c>
      <c r="P187" s="31"/>
      <c r="Q187" s="32">
        <f t="shared" si="24"/>
        <v>34934.302000000003</v>
      </c>
      <c r="R187" s="31"/>
      <c r="S187" s="31"/>
      <c r="T187" s="31"/>
      <c r="U187" s="31"/>
      <c r="V187" s="31"/>
      <c r="W187" s="31"/>
      <c r="X187" s="31"/>
      <c r="Y187" s="31"/>
      <c r="Z187" s="31"/>
      <c r="AA187" s="31" t="s">
        <v>44</v>
      </c>
      <c r="AB187" s="31">
        <v>10</v>
      </c>
      <c r="AC187" s="31"/>
      <c r="AD187" s="31" t="s">
        <v>99</v>
      </c>
      <c r="AE187" s="31"/>
      <c r="AF187" s="31" t="s">
        <v>64</v>
      </c>
      <c r="AG187" s="31"/>
      <c r="AH187" s="31"/>
    </row>
    <row r="188" spans="1:34" x14ac:dyDescent="0.2">
      <c r="A188" s="29" t="s">
        <v>63</v>
      </c>
      <c r="B188" s="71"/>
      <c r="C188" s="36">
        <v>49955.771999999997</v>
      </c>
      <c r="D188" s="36"/>
      <c r="E188" s="31">
        <f t="shared" si="21"/>
        <v>5588.0066958398602</v>
      </c>
      <c r="F188" s="31">
        <f t="shared" si="22"/>
        <v>5588</v>
      </c>
      <c r="G188" s="31">
        <f t="shared" si="26"/>
        <v>9.9520000003394671E-3</v>
      </c>
      <c r="H188" s="31"/>
      <c r="I188" s="31">
        <f>G188</f>
        <v>9.9520000003394671E-3</v>
      </c>
      <c r="J188" s="31"/>
      <c r="K188" s="31"/>
      <c r="L188" s="31"/>
      <c r="M188" s="31"/>
      <c r="N188" s="31"/>
      <c r="O188" s="31">
        <f t="shared" ca="1" si="27"/>
        <v>2.7753755175831403E-2</v>
      </c>
      <c r="P188" s="31"/>
      <c r="Q188" s="32">
        <f t="shared" si="24"/>
        <v>34937.271999999997</v>
      </c>
      <c r="R188" s="31"/>
      <c r="S188" s="31"/>
      <c r="T188" s="31"/>
      <c r="U188" s="31"/>
      <c r="V188" s="31"/>
      <c r="W188" s="31"/>
      <c r="X188" s="31"/>
      <c r="Y188" s="31"/>
      <c r="Z188" s="31"/>
      <c r="AA188" s="31" t="s">
        <v>44</v>
      </c>
      <c r="AB188" s="31">
        <v>19</v>
      </c>
      <c r="AC188" s="31"/>
      <c r="AD188" s="31" t="s">
        <v>99</v>
      </c>
      <c r="AE188" s="31"/>
      <c r="AF188" s="31" t="s">
        <v>64</v>
      </c>
      <c r="AG188" s="31"/>
      <c r="AH188" s="31"/>
    </row>
    <row r="189" spans="1:34" x14ac:dyDescent="0.2">
      <c r="A189" s="29" t="s">
        <v>63</v>
      </c>
      <c r="B189" s="71"/>
      <c r="C189" s="36">
        <v>49958.745999999999</v>
      </c>
      <c r="D189" s="36"/>
      <c r="E189" s="31">
        <f t="shared" si="21"/>
        <v>5590.0076431612561</v>
      </c>
      <c r="F189" s="31">
        <f t="shared" si="22"/>
        <v>5590</v>
      </c>
      <c r="G189" s="31">
        <f t="shared" si="26"/>
        <v>1.1360000004060566E-2</v>
      </c>
      <c r="H189" s="31"/>
      <c r="I189" s="31">
        <f>G189</f>
        <v>1.1360000004060566E-2</v>
      </c>
      <c r="J189" s="31"/>
      <c r="K189" s="31"/>
      <c r="L189" s="31"/>
      <c r="M189" s="31"/>
      <c r="N189" s="31"/>
      <c r="O189" s="31">
        <f t="shared" ca="1" si="27"/>
        <v>2.7771399418986806E-2</v>
      </c>
      <c r="P189" s="31"/>
      <c r="Q189" s="32">
        <f t="shared" si="24"/>
        <v>34940.245999999999</v>
      </c>
      <c r="R189" s="31"/>
      <c r="S189" s="31"/>
      <c r="T189" s="31"/>
      <c r="U189" s="31"/>
      <c r="V189" s="31"/>
      <c r="W189" s="31"/>
      <c r="X189" s="31"/>
      <c r="Y189" s="31"/>
      <c r="Z189" s="31"/>
      <c r="AA189" s="31" t="s">
        <v>44</v>
      </c>
      <c r="AB189" s="31">
        <v>18</v>
      </c>
      <c r="AC189" s="31"/>
      <c r="AD189" s="31" t="s">
        <v>99</v>
      </c>
      <c r="AE189" s="31"/>
      <c r="AF189" s="31" t="s">
        <v>64</v>
      </c>
      <c r="AG189" s="31"/>
      <c r="AH189" s="31"/>
    </row>
    <row r="190" spans="1:34" x14ac:dyDescent="0.2">
      <c r="A190" s="29" t="s">
        <v>118</v>
      </c>
      <c r="B190" s="71"/>
      <c r="C190" s="36">
        <v>50006.307000000001</v>
      </c>
      <c r="D190" s="36">
        <v>5.0000000000000001E-3</v>
      </c>
      <c r="E190" s="31">
        <f t="shared" si="21"/>
        <v>5622.0073255932894</v>
      </c>
      <c r="F190" s="31">
        <f t="shared" si="22"/>
        <v>5622</v>
      </c>
      <c r="G190" s="31">
        <f t="shared" si="26"/>
        <v>1.0888000004342757E-2</v>
      </c>
      <c r="H190" s="31"/>
      <c r="I190" s="31"/>
      <c r="J190" s="31">
        <f t="shared" ref="J190:J199" si="28">G190</f>
        <v>1.0888000004342757E-2</v>
      </c>
      <c r="K190" s="31"/>
      <c r="L190" s="31"/>
      <c r="M190" s="31"/>
      <c r="N190" s="31"/>
      <c r="O190" s="31">
        <f t="shared" ca="1" si="27"/>
        <v>2.8053707309473284E-2</v>
      </c>
      <c r="P190" s="31"/>
      <c r="Q190" s="32">
        <f t="shared" si="24"/>
        <v>34987.807000000001</v>
      </c>
      <c r="R190" s="31"/>
      <c r="S190" s="31"/>
      <c r="T190" s="31"/>
      <c r="U190" s="31"/>
      <c r="V190" s="31"/>
      <c r="W190" s="31"/>
      <c r="X190" s="31"/>
      <c r="Y190" s="31"/>
      <c r="Z190" s="31"/>
      <c r="AA190" s="31" t="s">
        <v>44</v>
      </c>
      <c r="AB190" s="31">
        <v>10</v>
      </c>
      <c r="AC190" s="31"/>
      <c r="AD190" s="31" t="s">
        <v>41</v>
      </c>
      <c r="AE190" s="31"/>
      <c r="AF190" s="31" t="s">
        <v>43</v>
      </c>
      <c r="AG190" s="31"/>
      <c r="AH190" s="31"/>
    </row>
    <row r="191" spans="1:34" x14ac:dyDescent="0.2">
      <c r="A191" s="29" t="s">
        <v>119</v>
      </c>
      <c r="B191" s="71"/>
      <c r="C191" s="36">
        <v>50254.536999999997</v>
      </c>
      <c r="D191" s="36">
        <v>3.0000000000000001E-3</v>
      </c>
      <c r="E191" s="31">
        <f t="shared" si="21"/>
        <v>5789.019818394182</v>
      </c>
      <c r="F191" s="31">
        <f t="shared" si="22"/>
        <v>5789</v>
      </c>
      <c r="G191" s="31">
        <f t="shared" si="26"/>
        <v>2.9456000003847294E-2</v>
      </c>
      <c r="H191" s="31"/>
      <c r="I191" s="31"/>
      <c r="J191" s="31">
        <f t="shared" si="28"/>
        <v>2.9456000003847294E-2</v>
      </c>
      <c r="K191" s="31"/>
      <c r="L191" s="31"/>
      <c r="M191" s="31"/>
      <c r="N191" s="31"/>
      <c r="O191" s="31">
        <f t="shared" ca="1" si="27"/>
        <v>2.9527001612949598E-2</v>
      </c>
      <c r="P191" s="31"/>
      <c r="Q191" s="32">
        <f t="shared" si="24"/>
        <v>35236.036999999997</v>
      </c>
      <c r="R191" s="31"/>
      <c r="S191" s="31"/>
      <c r="T191" s="31"/>
      <c r="U191" s="31"/>
      <c r="V191" s="31"/>
      <c r="W191" s="31"/>
      <c r="X191" s="31"/>
      <c r="Y191" s="31"/>
      <c r="Z191" s="31"/>
      <c r="AA191" s="31" t="s">
        <v>44</v>
      </c>
      <c r="AB191" s="31">
        <v>6</v>
      </c>
      <c r="AC191" s="31"/>
      <c r="AD191" s="31" t="s">
        <v>48</v>
      </c>
      <c r="AE191" s="31"/>
      <c r="AF191" s="31" t="s">
        <v>43</v>
      </c>
      <c r="AG191" s="31"/>
      <c r="AH191" s="31"/>
    </row>
    <row r="192" spans="1:34" x14ac:dyDescent="0.2">
      <c r="A192" s="29" t="s">
        <v>120</v>
      </c>
      <c r="B192" s="71"/>
      <c r="C192" s="36">
        <v>50312.49</v>
      </c>
      <c r="D192" s="36">
        <v>6.0000000000000001E-3</v>
      </c>
      <c r="E192" s="31">
        <f t="shared" si="21"/>
        <v>5828.0113786217562</v>
      </c>
      <c r="F192" s="31">
        <f t="shared" si="22"/>
        <v>5828</v>
      </c>
      <c r="G192" s="31">
        <f t="shared" si="26"/>
        <v>1.6911999999138061E-2</v>
      </c>
      <c r="H192" s="31"/>
      <c r="I192" s="31"/>
      <c r="J192" s="31">
        <f t="shared" si="28"/>
        <v>1.6911999999138061E-2</v>
      </c>
      <c r="K192" s="31"/>
      <c r="L192" s="31"/>
      <c r="M192" s="31"/>
      <c r="N192" s="31"/>
      <c r="O192" s="31">
        <f t="shared" ca="1" si="27"/>
        <v>2.9871064354479997E-2</v>
      </c>
      <c r="P192" s="31"/>
      <c r="Q192" s="32">
        <f t="shared" si="24"/>
        <v>35293.99</v>
      </c>
      <c r="R192" s="31"/>
      <c r="S192" s="31"/>
      <c r="T192" s="31"/>
      <c r="U192" s="31"/>
      <c r="V192" s="31"/>
      <c r="W192" s="31"/>
      <c r="X192" s="31"/>
      <c r="Y192" s="31"/>
      <c r="Z192" s="31"/>
      <c r="AA192" s="31" t="s">
        <v>44</v>
      </c>
      <c r="AB192" s="31">
        <v>7</v>
      </c>
      <c r="AC192" s="31"/>
      <c r="AD192" s="31" t="s">
        <v>41</v>
      </c>
      <c r="AE192" s="31"/>
      <c r="AF192" s="31" t="s">
        <v>43</v>
      </c>
      <c r="AG192" s="31"/>
      <c r="AH192" s="31"/>
    </row>
    <row r="193" spans="1:34" x14ac:dyDescent="0.2">
      <c r="A193" s="29" t="s">
        <v>120</v>
      </c>
      <c r="B193" s="71"/>
      <c r="C193" s="36">
        <v>50379.357000000004</v>
      </c>
      <c r="D193" s="36">
        <v>8.9999999999999993E-3</v>
      </c>
      <c r="E193" s="31">
        <f t="shared" si="21"/>
        <v>5873.0003983055913</v>
      </c>
      <c r="F193" s="31">
        <f t="shared" si="22"/>
        <v>5873</v>
      </c>
      <c r="G193" s="31">
        <f t="shared" si="26"/>
        <v>5.9200001123826951E-4</v>
      </c>
      <c r="H193" s="31"/>
      <c r="I193" s="31"/>
      <c r="J193" s="31">
        <f t="shared" si="28"/>
        <v>5.9200001123826951E-4</v>
      </c>
      <c r="K193" s="31"/>
      <c r="L193" s="31"/>
      <c r="M193" s="31"/>
      <c r="N193" s="31"/>
      <c r="O193" s="31">
        <f t="shared" ca="1" si="27"/>
        <v>3.0268059825476604E-2</v>
      </c>
      <c r="P193" s="31"/>
      <c r="Q193" s="32">
        <f t="shared" si="24"/>
        <v>35360.857000000004</v>
      </c>
      <c r="R193" s="31"/>
      <c r="S193" s="31"/>
      <c r="T193" s="31"/>
      <c r="U193" s="31"/>
      <c r="V193" s="31"/>
      <c r="W193" s="31"/>
      <c r="X193" s="31"/>
      <c r="Y193" s="31"/>
      <c r="Z193" s="31"/>
      <c r="AA193" s="31" t="s">
        <v>44</v>
      </c>
      <c r="AB193" s="31">
        <v>8</v>
      </c>
      <c r="AC193" s="31"/>
      <c r="AD193" s="31" t="s">
        <v>41</v>
      </c>
      <c r="AE193" s="31"/>
      <c r="AF193" s="31" t="s">
        <v>43</v>
      </c>
      <c r="AG193" s="31"/>
      <c r="AH193" s="31"/>
    </row>
    <row r="194" spans="1:34" x14ac:dyDescent="0.2">
      <c r="A194" s="29" t="s">
        <v>121</v>
      </c>
      <c r="B194" s="71"/>
      <c r="C194" s="36">
        <v>50700.417000000001</v>
      </c>
      <c r="D194" s="36">
        <v>4.0000000000000001E-3</v>
      </c>
      <c r="E194" s="31">
        <f t="shared" si="21"/>
        <v>6089.0138976354674</v>
      </c>
      <c r="F194" s="31">
        <f t="shared" si="22"/>
        <v>6089</v>
      </c>
      <c r="G194" s="31">
        <f t="shared" si="26"/>
        <v>2.0656000007875264E-2</v>
      </c>
      <c r="H194" s="31"/>
      <c r="I194" s="31"/>
      <c r="J194" s="31">
        <f t="shared" si="28"/>
        <v>2.0656000007875264E-2</v>
      </c>
      <c r="K194" s="31"/>
      <c r="L194" s="31"/>
      <c r="M194" s="31"/>
      <c r="N194" s="31"/>
      <c r="O194" s="31">
        <f t="shared" ca="1" si="27"/>
        <v>3.2173638086260337E-2</v>
      </c>
      <c r="P194" s="31"/>
      <c r="Q194" s="32">
        <f t="shared" si="24"/>
        <v>35681.917000000001</v>
      </c>
      <c r="R194" s="31"/>
      <c r="S194" s="31"/>
      <c r="T194" s="31"/>
      <c r="U194" s="31"/>
      <c r="V194" s="31"/>
      <c r="W194" s="31"/>
      <c r="X194" s="31"/>
      <c r="Y194" s="31"/>
      <c r="Z194" s="31"/>
      <c r="AA194" s="31" t="s">
        <v>44</v>
      </c>
      <c r="AB194" s="31">
        <v>10</v>
      </c>
      <c r="AC194" s="31"/>
      <c r="AD194" s="31" t="s">
        <v>41</v>
      </c>
      <c r="AE194" s="31"/>
      <c r="AF194" s="31" t="s">
        <v>43</v>
      </c>
      <c r="AG194" s="31"/>
      <c r="AH194" s="31"/>
    </row>
    <row r="195" spans="1:34" x14ac:dyDescent="0.2">
      <c r="A195" s="29" t="s">
        <v>121</v>
      </c>
      <c r="B195" s="71"/>
      <c r="C195" s="36">
        <v>50752.442000000003</v>
      </c>
      <c r="D195" s="36">
        <v>8.0000000000000002E-3</v>
      </c>
      <c r="E195" s="31">
        <f t="shared" si="21"/>
        <v>6124.0170194900647</v>
      </c>
      <c r="F195" s="31">
        <f t="shared" si="22"/>
        <v>6124</v>
      </c>
      <c r="G195" s="31">
        <f t="shared" si="26"/>
        <v>2.5296000007074326E-2</v>
      </c>
      <c r="H195" s="31"/>
      <c r="I195" s="31"/>
      <c r="J195" s="31">
        <f t="shared" si="28"/>
        <v>2.5296000007074326E-2</v>
      </c>
      <c r="K195" s="31"/>
      <c r="L195" s="31"/>
      <c r="M195" s="31"/>
      <c r="N195" s="31"/>
      <c r="O195" s="31">
        <f t="shared" ca="1" si="27"/>
        <v>3.2482412341479923E-2</v>
      </c>
      <c r="P195" s="31"/>
      <c r="Q195" s="32">
        <f t="shared" si="24"/>
        <v>35733.942000000003</v>
      </c>
      <c r="R195" s="31"/>
      <c r="S195" s="31"/>
      <c r="T195" s="31"/>
      <c r="U195" s="31"/>
      <c r="V195" s="31"/>
      <c r="W195" s="31"/>
      <c r="X195" s="31"/>
      <c r="Y195" s="31"/>
      <c r="Z195" s="31"/>
      <c r="AA195" s="31" t="s">
        <v>44</v>
      </c>
      <c r="AB195" s="31">
        <v>8</v>
      </c>
      <c r="AC195" s="31"/>
      <c r="AD195" s="31" t="s">
        <v>41</v>
      </c>
      <c r="AE195" s="31"/>
      <c r="AF195" s="31" t="s">
        <v>43</v>
      </c>
      <c r="AG195" s="31"/>
      <c r="AH195" s="31"/>
    </row>
    <row r="196" spans="1:34" x14ac:dyDescent="0.2">
      <c r="A196" s="29" t="s">
        <v>121</v>
      </c>
      <c r="B196" s="71"/>
      <c r="C196" s="36">
        <v>50755.41</v>
      </c>
      <c r="D196" s="36">
        <v>8.9999999999999993E-3</v>
      </c>
      <c r="E196" s="31">
        <f t="shared" si="21"/>
        <v>6126.0139299305165</v>
      </c>
      <c r="F196" s="31">
        <f t="shared" si="22"/>
        <v>6126</v>
      </c>
      <c r="G196" s="31">
        <f t="shared" si="26"/>
        <v>2.0704000009573065E-2</v>
      </c>
      <c r="H196" s="31"/>
      <c r="I196" s="31"/>
      <c r="J196" s="31">
        <f t="shared" si="28"/>
        <v>2.0704000009573065E-2</v>
      </c>
      <c r="K196" s="31"/>
      <c r="L196" s="31"/>
      <c r="M196" s="31"/>
      <c r="N196" s="31"/>
      <c r="O196" s="31">
        <f t="shared" ca="1" si="27"/>
        <v>3.2500056584635333E-2</v>
      </c>
      <c r="P196" s="31"/>
      <c r="Q196" s="32">
        <f t="shared" si="24"/>
        <v>35736.910000000003</v>
      </c>
      <c r="R196" s="31"/>
      <c r="S196" s="31"/>
      <c r="T196" s="31"/>
      <c r="U196" s="31"/>
      <c r="V196" s="31"/>
      <c r="W196" s="31"/>
      <c r="X196" s="31"/>
      <c r="Y196" s="31"/>
      <c r="Z196" s="31"/>
      <c r="AA196" s="31" t="s">
        <v>44</v>
      </c>
      <c r="AB196" s="31">
        <v>10</v>
      </c>
      <c r="AC196" s="31"/>
      <c r="AD196" s="31" t="s">
        <v>41</v>
      </c>
      <c r="AE196" s="31"/>
      <c r="AF196" s="31" t="s">
        <v>43</v>
      </c>
      <c r="AG196" s="31"/>
      <c r="AH196" s="31"/>
    </row>
    <row r="197" spans="1:34" x14ac:dyDescent="0.2">
      <c r="A197" s="29" t="s">
        <v>121</v>
      </c>
      <c r="B197" s="71"/>
      <c r="C197" s="36">
        <v>50755.415999999997</v>
      </c>
      <c r="D197" s="36">
        <v>4.0000000000000001E-3</v>
      </c>
      <c r="E197" s="31">
        <f t="shared" si="21"/>
        <v>6126.0179668114561</v>
      </c>
      <c r="F197" s="31">
        <f t="shared" si="22"/>
        <v>6126</v>
      </c>
      <c r="G197" s="31">
        <f t="shared" si="26"/>
        <v>2.6704000003519468E-2</v>
      </c>
      <c r="H197" s="31"/>
      <c r="I197" s="31"/>
      <c r="J197" s="31">
        <f t="shared" si="28"/>
        <v>2.6704000003519468E-2</v>
      </c>
      <c r="K197" s="31"/>
      <c r="L197" s="31"/>
      <c r="M197" s="31"/>
      <c r="N197" s="31"/>
      <c r="O197" s="31">
        <f t="shared" ca="1" si="27"/>
        <v>3.2500056584635333E-2</v>
      </c>
      <c r="P197" s="31"/>
      <c r="Q197" s="32">
        <f t="shared" si="24"/>
        <v>35736.915999999997</v>
      </c>
      <c r="R197" s="31"/>
      <c r="S197" s="31"/>
      <c r="T197" s="31"/>
      <c r="U197" s="31"/>
      <c r="V197" s="31"/>
      <c r="W197" s="31"/>
      <c r="X197" s="31"/>
      <c r="Y197" s="31"/>
      <c r="Z197" s="31"/>
      <c r="AA197" s="31" t="s">
        <v>44</v>
      </c>
      <c r="AB197" s="31">
        <v>6</v>
      </c>
      <c r="AC197" s="31"/>
      <c r="AD197" s="31" t="s">
        <v>48</v>
      </c>
      <c r="AE197" s="31"/>
      <c r="AF197" s="31" t="s">
        <v>43</v>
      </c>
      <c r="AG197" s="31"/>
      <c r="AH197" s="31"/>
    </row>
    <row r="198" spans="1:34" x14ac:dyDescent="0.2">
      <c r="A198" s="29" t="s">
        <v>121</v>
      </c>
      <c r="B198" s="71"/>
      <c r="C198" s="36">
        <v>50755.428999999996</v>
      </c>
      <c r="D198" s="36">
        <v>3.0000000000000001E-3</v>
      </c>
      <c r="E198" s="31">
        <f t="shared" si="21"/>
        <v>6126.0267133868356</v>
      </c>
      <c r="F198" s="31">
        <f t="shared" si="22"/>
        <v>6126</v>
      </c>
      <c r="G198" s="31">
        <f t="shared" si="26"/>
        <v>3.9704000002529938E-2</v>
      </c>
      <c r="H198" s="31"/>
      <c r="I198" s="31"/>
      <c r="J198" s="31">
        <f t="shared" si="28"/>
        <v>3.9704000002529938E-2</v>
      </c>
      <c r="K198" s="31"/>
      <c r="L198" s="31"/>
      <c r="M198" s="31"/>
      <c r="N198" s="31"/>
      <c r="O198" s="31">
        <f t="shared" ca="1" si="27"/>
        <v>3.2500056584635333E-2</v>
      </c>
      <c r="P198" s="31"/>
      <c r="Q198" s="32">
        <f t="shared" si="24"/>
        <v>35736.928999999996</v>
      </c>
      <c r="R198" s="31"/>
      <c r="S198" s="31"/>
      <c r="T198" s="31"/>
      <c r="U198" s="31"/>
      <c r="V198" s="31"/>
      <c r="W198" s="31"/>
      <c r="X198" s="31"/>
      <c r="Y198" s="31"/>
      <c r="Z198" s="31"/>
      <c r="AA198" s="31" t="s">
        <v>44</v>
      </c>
      <c r="AB198" s="31">
        <v>8</v>
      </c>
      <c r="AC198" s="31"/>
      <c r="AD198" s="31" t="s">
        <v>122</v>
      </c>
      <c r="AE198" s="31"/>
      <c r="AF198" s="31" t="s">
        <v>43</v>
      </c>
      <c r="AG198" s="31"/>
      <c r="AH198" s="31"/>
    </row>
    <row r="199" spans="1:34" x14ac:dyDescent="0.2">
      <c r="A199" s="29" t="s">
        <v>124</v>
      </c>
      <c r="B199" s="71"/>
      <c r="C199" s="36">
        <v>51055.642</v>
      </c>
      <c r="D199" s="36">
        <v>3.0000000000000001E-3</v>
      </c>
      <c r="E199" s="31">
        <f t="shared" si="21"/>
        <v>6328.0140698757195</v>
      </c>
      <c r="F199" s="31">
        <f t="shared" si="22"/>
        <v>6328</v>
      </c>
      <c r="G199" s="31">
        <f t="shared" si="26"/>
        <v>2.0911999999952968E-2</v>
      </c>
      <c r="H199" s="31"/>
      <c r="I199" s="31"/>
      <c r="J199" s="31">
        <f t="shared" si="28"/>
        <v>2.0911999999952968E-2</v>
      </c>
      <c r="K199" s="31"/>
      <c r="L199" s="31"/>
      <c r="M199" s="31"/>
      <c r="N199" s="31"/>
      <c r="O199" s="31">
        <f t="shared" ca="1" si="27"/>
        <v>3.4282125143331225E-2</v>
      </c>
      <c r="P199" s="31"/>
      <c r="Q199" s="32">
        <f t="shared" si="24"/>
        <v>36037.142</v>
      </c>
      <c r="R199" s="31"/>
      <c r="S199" s="31"/>
      <c r="T199" s="31"/>
      <c r="U199" s="31"/>
      <c r="V199" s="31"/>
      <c r="W199" s="31"/>
      <c r="X199" s="31"/>
      <c r="Y199" s="31"/>
      <c r="Z199" s="31"/>
      <c r="AA199" s="31" t="s">
        <v>44</v>
      </c>
      <c r="AB199" s="31">
        <v>5</v>
      </c>
      <c r="AC199" s="31"/>
      <c r="AD199" s="31" t="s">
        <v>123</v>
      </c>
      <c r="AE199" s="31"/>
      <c r="AF199" s="31" t="s">
        <v>43</v>
      </c>
      <c r="AG199" s="31"/>
      <c r="AH199" s="31"/>
    </row>
    <row r="200" spans="1:34" x14ac:dyDescent="0.2">
      <c r="A200" s="29" t="s">
        <v>127</v>
      </c>
      <c r="B200" s="71" t="s">
        <v>126</v>
      </c>
      <c r="C200" s="75">
        <v>51449.5124</v>
      </c>
      <c r="D200" s="75">
        <v>2.5000000000000001E-3</v>
      </c>
      <c r="E200" s="31">
        <f t="shared" si="21"/>
        <v>6593.0153885901618</v>
      </c>
      <c r="F200" s="31">
        <f t="shared" si="22"/>
        <v>6593</v>
      </c>
      <c r="G200" s="31">
        <f t="shared" si="26"/>
        <v>2.2872000001370907E-2</v>
      </c>
      <c r="H200" s="31"/>
      <c r="I200" s="31"/>
      <c r="J200" s="31"/>
      <c r="K200" s="31">
        <f>G200</f>
        <v>2.2872000001370907E-2</v>
      </c>
      <c r="L200" s="31"/>
      <c r="M200" s="31"/>
      <c r="N200" s="31"/>
      <c r="O200" s="31">
        <f t="shared" ca="1" si="27"/>
        <v>3.6619987361422385E-2</v>
      </c>
      <c r="P200" s="31"/>
      <c r="Q200" s="32">
        <f t="shared" si="24"/>
        <v>36431.0124</v>
      </c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x14ac:dyDescent="0.2">
      <c r="A201" s="29" t="s">
        <v>128</v>
      </c>
      <c r="B201" s="71"/>
      <c r="C201" s="36">
        <v>51464.376700000001</v>
      </c>
      <c r="D201" s="36">
        <v>2.0000000000000001E-4</v>
      </c>
      <c r="E201" s="31">
        <f t="shared" si="21"/>
        <v>6603.0162901602398</v>
      </c>
      <c r="F201" s="31">
        <f t="shared" si="22"/>
        <v>6603</v>
      </c>
      <c r="G201" s="31">
        <f t="shared" si="26"/>
        <v>2.4212000003899448E-2</v>
      </c>
      <c r="H201" s="35"/>
      <c r="I201" s="34"/>
      <c r="J201" s="30"/>
      <c r="K201" s="31">
        <f>G201</f>
        <v>2.4212000003899448E-2</v>
      </c>
      <c r="L201" s="31"/>
      <c r="M201" s="31"/>
      <c r="N201" s="31"/>
      <c r="O201" s="31">
        <f t="shared" ca="1" si="27"/>
        <v>3.6708208577199405E-2</v>
      </c>
      <c r="P201" s="31"/>
      <c r="Q201" s="32">
        <f t="shared" si="24"/>
        <v>36445.876700000001</v>
      </c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x14ac:dyDescent="0.2">
      <c r="A202" s="29" t="s">
        <v>128</v>
      </c>
      <c r="B202" s="74"/>
      <c r="C202" s="36">
        <v>51467.348899999997</v>
      </c>
      <c r="D202" s="36">
        <v>1E-4</v>
      </c>
      <c r="E202" s="31">
        <f t="shared" si="21"/>
        <v>6605.0160264173492</v>
      </c>
      <c r="F202" s="31">
        <f t="shared" si="22"/>
        <v>6605</v>
      </c>
      <c r="G202" s="31">
        <f t="shared" si="26"/>
        <v>2.3820000002160668E-2</v>
      </c>
      <c r="H202" s="35"/>
      <c r="I202" s="34"/>
      <c r="J202" s="30"/>
      <c r="K202" s="31">
        <f>G202</f>
        <v>2.3820000002160668E-2</v>
      </c>
      <c r="L202" s="31"/>
      <c r="M202" s="31"/>
      <c r="N202" s="31"/>
      <c r="O202" s="31">
        <f t="shared" ca="1" si="27"/>
        <v>3.6725852820354815E-2</v>
      </c>
      <c r="P202" s="31"/>
      <c r="Q202" s="32">
        <f t="shared" si="24"/>
        <v>36448.848899999997</v>
      </c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x14ac:dyDescent="0.2">
      <c r="A203" s="36" t="s">
        <v>132</v>
      </c>
      <c r="B203" s="74"/>
      <c r="C203" s="36">
        <v>51770.5553</v>
      </c>
      <c r="D203" s="36">
        <v>1.5E-3</v>
      </c>
      <c r="E203" s="31">
        <f t="shared" si="21"/>
        <v>6809.0173828093484</v>
      </c>
      <c r="F203" s="31">
        <f t="shared" si="22"/>
        <v>6809</v>
      </c>
      <c r="G203" s="31">
        <f t="shared" si="26"/>
        <v>2.5836000000708736E-2</v>
      </c>
      <c r="H203" s="31"/>
      <c r="I203" s="31"/>
      <c r="J203" s="31"/>
      <c r="K203" s="31">
        <f>G203</f>
        <v>2.5836000000708736E-2</v>
      </c>
      <c r="L203" s="31"/>
      <c r="M203" s="31"/>
      <c r="N203" s="31"/>
      <c r="O203" s="31">
        <f t="shared" ca="1" si="27"/>
        <v>3.8525565622206118E-2</v>
      </c>
      <c r="P203" s="31"/>
      <c r="Q203" s="32">
        <f t="shared" si="24"/>
        <v>36752.0553</v>
      </c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x14ac:dyDescent="0.2">
      <c r="A204" s="36" t="s">
        <v>154</v>
      </c>
      <c r="B204" s="71" t="s">
        <v>126</v>
      </c>
      <c r="C204" s="36">
        <v>51901.353499999997</v>
      </c>
      <c r="D204" s="36" t="s">
        <v>155</v>
      </c>
      <c r="E204" s="31">
        <f t="shared" si="21"/>
        <v>6897.0201763309597</v>
      </c>
      <c r="F204" s="31">
        <f t="shared" si="22"/>
        <v>6897</v>
      </c>
      <c r="G204" s="31">
        <f t="shared" si="26"/>
        <v>2.9988000002049375E-2</v>
      </c>
      <c r="H204" s="31"/>
      <c r="I204" s="31"/>
      <c r="J204" s="31"/>
      <c r="L204" s="31"/>
      <c r="M204" s="31"/>
      <c r="N204" s="29">
        <f>G204</f>
        <v>2.9988000002049375E-2</v>
      </c>
      <c r="O204" s="31">
        <f t="shared" ca="1" si="27"/>
        <v>3.9301912321043936E-2</v>
      </c>
      <c r="P204" s="31"/>
      <c r="Q204" s="32">
        <f t="shared" si="24"/>
        <v>36882.853499999997</v>
      </c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x14ac:dyDescent="0.2">
      <c r="A205" s="36" t="s">
        <v>154</v>
      </c>
      <c r="B205" s="71" t="s">
        <v>126</v>
      </c>
      <c r="C205" s="36">
        <v>51901.3577</v>
      </c>
      <c r="D205" s="36" t="s">
        <v>155</v>
      </c>
      <c r="E205" s="31">
        <f t="shared" si="21"/>
        <v>6897.0230021476227</v>
      </c>
      <c r="F205" s="31">
        <f t="shared" si="22"/>
        <v>6897</v>
      </c>
      <c r="G205" s="31">
        <f t="shared" si="26"/>
        <v>3.4188000005087815E-2</v>
      </c>
      <c r="H205" s="31"/>
      <c r="I205" s="31"/>
      <c r="J205" s="31"/>
      <c r="L205" s="31"/>
      <c r="M205" s="31"/>
      <c r="N205" s="29">
        <f>G205</f>
        <v>3.4188000005087815E-2</v>
      </c>
      <c r="O205" s="31">
        <f t="shared" ca="1" si="27"/>
        <v>3.9301912321043936E-2</v>
      </c>
      <c r="P205" s="31"/>
      <c r="Q205" s="32">
        <f t="shared" si="24"/>
        <v>36882.8577</v>
      </c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x14ac:dyDescent="0.2">
      <c r="A206" s="36" t="s">
        <v>154</v>
      </c>
      <c r="B206" s="71" t="s">
        <v>126</v>
      </c>
      <c r="C206" s="36">
        <v>51901.370900000002</v>
      </c>
      <c r="D206" s="36" t="s">
        <v>155</v>
      </c>
      <c r="E206" s="31">
        <f t="shared" si="21"/>
        <v>6897.031883285701</v>
      </c>
      <c r="F206" s="31">
        <f t="shared" si="22"/>
        <v>6897</v>
      </c>
      <c r="G206" s="31">
        <f t="shared" si="26"/>
        <v>4.7388000006321818E-2</v>
      </c>
      <c r="H206" s="31"/>
      <c r="I206" s="31"/>
      <c r="J206" s="31"/>
      <c r="L206" s="31"/>
      <c r="M206" s="31"/>
      <c r="N206" s="29">
        <f>G206</f>
        <v>4.7388000006321818E-2</v>
      </c>
      <c r="O206" s="31">
        <f t="shared" ca="1" si="27"/>
        <v>3.9301912321043936E-2</v>
      </c>
      <c r="P206" s="31"/>
      <c r="Q206" s="32">
        <f t="shared" si="24"/>
        <v>36882.870900000002</v>
      </c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x14ac:dyDescent="0.2">
      <c r="A207" s="37" t="s">
        <v>134</v>
      </c>
      <c r="B207" s="72" t="s">
        <v>126</v>
      </c>
      <c r="C207" s="73">
        <v>52549.382599999997</v>
      </c>
      <c r="D207" s="73">
        <v>1E-4</v>
      </c>
      <c r="E207" s="31">
        <f t="shared" si="21"/>
        <v>7333.0228971887163</v>
      </c>
      <c r="F207" s="31">
        <f t="shared" si="22"/>
        <v>7333</v>
      </c>
      <c r="G207" s="31">
        <f t="shared" ref="G207:G236" si="29">+C207-(C$7+F207*C$8)</f>
        <v>3.4031999995931983E-2</v>
      </c>
      <c r="H207" s="31"/>
      <c r="I207" s="31"/>
      <c r="J207" s="31"/>
      <c r="K207" s="31">
        <f t="shared" ref="K207:K212" si="30">G207</f>
        <v>3.4031999995931983E-2</v>
      </c>
      <c r="L207" s="31"/>
      <c r="M207" s="31"/>
      <c r="N207" s="31"/>
      <c r="O207" s="31">
        <f t="shared" ca="1" si="27"/>
        <v>4.3148357328922214E-2</v>
      </c>
      <c r="P207" s="31"/>
      <c r="Q207" s="32">
        <f t="shared" si="24"/>
        <v>37530.882599999997</v>
      </c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x14ac:dyDescent="0.2">
      <c r="A208" s="29" t="s">
        <v>136</v>
      </c>
      <c r="B208" s="71" t="s">
        <v>126</v>
      </c>
      <c r="C208" s="36">
        <v>52555.341999999997</v>
      </c>
      <c r="D208" s="36"/>
      <c r="E208" s="31">
        <f t="shared" si="21"/>
        <v>7337.0324619052999</v>
      </c>
      <c r="F208" s="31">
        <f t="shared" si="22"/>
        <v>7337</v>
      </c>
      <c r="G208" s="31">
        <f t="shared" si="29"/>
        <v>4.8247999999148306E-2</v>
      </c>
      <c r="H208" s="31"/>
      <c r="I208" s="31"/>
      <c r="J208" s="31"/>
      <c r="K208" s="31">
        <f t="shared" si="30"/>
        <v>4.8247999999148306E-2</v>
      </c>
      <c r="L208" s="31"/>
      <c r="M208" s="31"/>
      <c r="O208" s="31">
        <f t="shared" ca="1" si="27"/>
        <v>4.318364581523302E-2</v>
      </c>
      <c r="P208" s="31"/>
      <c r="Q208" s="32">
        <f t="shared" si="24"/>
        <v>37536.841999999997</v>
      </c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x14ac:dyDescent="0.2">
      <c r="A209" s="38" t="s">
        <v>131</v>
      </c>
      <c r="B209" s="71" t="s">
        <v>126</v>
      </c>
      <c r="C209" s="36">
        <v>52855.571000000004</v>
      </c>
      <c r="D209" s="36">
        <v>3.0000000000000001E-3</v>
      </c>
      <c r="E209" s="31">
        <f t="shared" si="21"/>
        <v>7539.0305834100382</v>
      </c>
      <c r="F209" s="31">
        <f t="shared" si="22"/>
        <v>7539</v>
      </c>
      <c r="G209" s="31">
        <f t="shared" si="29"/>
        <v>4.5456000007106923E-2</v>
      </c>
      <c r="H209" s="31"/>
      <c r="I209" s="31"/>
      <c r="J209" s="31"/>
      <c r="K209" s="31">
        <f t="shared" si="30"/>
        <v>4.5456000007106923E-2</v>
      </c>
      <c r="L209" s="31"/>
      <c r="M209" s="31"/>
      <c r="N209" s="31"/>
      <c r="O209" s="31">
        <f t="shared" ca="1" si="27"/>
        <v>4.4965714373928913E-2</v>
      </c>
      <c r="P209" s="31"/>
      <c r="Q209" s="32">
        <f t="shared" si="24"/>
        <v>37837.071000000004</v>
      </c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x14ac:dyDescent="0.2">
      <c r="A210" s="37" t="s">
        <v>135</v>
      </c>
      <c r="B210" s="71"/>
      <c r="C210" s="36">
        <v>52925.425300000003</v>
      </c>
      <c r="D210" s="36">
        <v>1E-4</v>
      </c>
      <c r="E210" s="31">
        <f t="shared" si="21"/>
        <v>7586.0294988346905</v>
      </c>
      <c r="F210" s="31">
        <f t="shared" si="22"/>
        <v>7586</v>
      </c>
      <c r="G210" s="31">
        <f t="shared" si="29"/>
        <v>4.3844000007084105E-2</v>
      </c>
      <c r="H210" s="31"/>
      <c r="I210" s="31"/>
      <c r="J210" s="31"/>
      <c r="K210" s="31">
        <f t="shared" si="30"/>
        <v>4.3844000007084105E-2</v>
      </c>
      <c r="L210" s="31"/>
      <c r="M210" s="31"/>
      <c r="N210" s="31"/>
      <c r="O210" s="31">
        <f t="shared" ca="1" si="27"/>
        <v>4.5380354088080936E-2</v>
      </c>
      <c r="P210" s="31"/>
      <c r="Q210" s="32">
        <f t="shared" si="24"/>
        <v>37906.925300000003</v>
      </c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x14ac:dyDescent="0.2">
      <c r="A211" s="33" t="s">
        <v>144</v>
      </c>
      <c r="B211" s="74" t="s">
        <v>126</v>
      </c>
      <c r="C211" s="75">
        <v>52925.42553</v>
      </c>
      <c r="D211" s="75">
        <v>6.9999999999999994E-5</v>
      </c>
      <c r="E211" s="31">
        <f t="shared" si="21"/>
        <v>7586.0296535817924</v>
      </c>
      <c r="F211" s="31">
        <f t="shared" si="22"/>
        <v>7586</v>
      </c>
      <c r="G211" s="31">
        <f t="shared" si="29"/>
        <v>4.4074000004911795E-2</v>
      </c>
      <c r="H211" s="31"/>
      <c r="I211" s="31"/>
      <c r="J211" s="31"/>
      <c r="K211" s="31">
        <f t="shared" si="30"/>
        <v>4.4074000004911795E-2</v>
      </c>
      <c r="L211" s="31"/>
      <c r="M211" s="31"/>
      <c r="N211" s="31"/>
      <c r="O211" s="31">
        <f t="shared" ca="1" si="27"/>
        <v>4.5380354088080936E-2</v>
      </c>
      <c r="P211" s="31"/>
      <c r="Q211" s="32">
        <f t="shared" si="24"/>
        <v>37906.92553</v>
      </c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x14ac:dyDescent="0.2">
      <c r="A212" s="79" t="s">
        <v>245</v>
      </c>
      <c r="B212" s="74" t="s">
        <v>126</v>
      </c>
      <c r="C212" s="36">
        <v>53252.416899999997</v>
      </c>
      <c r="D212" s="75">
        <v>1E-4</v>
      </c>
      <c r="E212" s="29">
        <f t="shared" si="21"/>
        <v>7806.0338586661064</v>
      </c>
      <c r="F212" s="31">
        <f t="shared" si="22"/>
        <v>7806</v>
      </c>
      <c r="G212" s="31">
        <f t="shared" si="29"/>
        <v>5.0323999996180646E-2</v>
      </c>
      <c r="H212" s="31"/>
      <c r="I212" s="31"/>
      <c r="J212" s="31"/>
      <c r="K212" s="31">
        <f t="shared" si="30"/>
        <v>5.0323999996180646E-2</v>
      </c>
      <c r="L212" s="31"/>
      <c r="M212" s="31"/>
      <c r="N212" s="31"/>
      <c r="O212" s="31">
        <f t="shared" ca="1" si="27"/>
        <v>4.7321220835175475E-2</v>
      </c>
      <c r="P212" s="31"/>
      <c r="Q212" s="32">
        <f t="shared" si="24"/>
        <v>38233.916899999997</v>
      </c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x14ac:dyDescent="0.2">
      <c r="A213" s="37" t="s">
        <v>234</v>
      </c>
      <c r="B213" s="76" t="s">
        <v>126</v>
      </c>
      <c r="C213" s="37">
        <v>53255.377999999997</v>
      </c>
      <c r="D213" s="37">
        <v>7.0000000000000001E-3</v>
      </c>
      <c r="E213" s="31">
        <f t="shared" ref="E213:E236" si="31">+(C213-C$7)/C$8</f>
        <v>7808.0261266934713</v>
      </c>
      <c r="F213" s="31">
        <f t="shared" ref="F213:F236" si="32">ROUND(2*E213,0)/2</f>
        <v>7808</v>
      </c>
      <c r="G213" s="31">
        <f t="shared" si="29"/>
        <v>3.8831999998365063E-2</v>
      </c>
      <c r="H213" s="31"/>
      <c r="I213" s="31"/>
      <c r="J213" s="31"/>
      <c r="L213" s="31"/>
      <c r="M213" s="31"/>
      <c r="N213" s="29">
        <f>G213</f>
        <v>3.8831999998365063E-2</v>
      </c>
      <c r="O213" s="31">
        <f t="shared" ref="O213:O236" ca="1" si="33">+C$11+C$12*F213</f>
        <v>4.7338865078330884E-2</v>
      </c>
      <c r="P213" s="31"/>
      <c r="Q213" s="32">
        <f t="shared" ref="Q213:Q236" si="34">+C213-15018.5</f>
        <v>38236.877999999997</v>
      </c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x14ac:dyDescent="0.2">
      <c r="A214" s="33" t="s">
        <v>143</v>
      </c>
      <c r="B214" s="74" t="s">
        <v>126</v>
      </c>
      <c r="C214" s="75">
        <v>53390.6446</v>
      </c>
      <c r="D214" s="75">
        <v>1E-4</v>
      </c>
      <c r="E214" s="29">
        <f t="shared" si="31"/>
        <v>7899.0353200170102</v>
      </c>
      <c r="F214" s="31">
        <f t="shared" si="32"/>
        <v>7899</v>
      </c>
      <c r="G214" s="31">
        <f t="shared" si="29"/>
        <v>5.2496000003884546E-2</v>
      </c>
      <c r="H214" s="31"/>
      <c r="I214" s="31"/>
      <c r="J214" s="31"/>
      <c r="K214" s="31">
        <f>G214</f>
        <v>5.2496000003884546E-2</v>
      </c>
      <c r="L214" s="31"/>
      <c r="M214" s="31"/>
      <c r="N214" s="31"/>
      <c r="O214" s="31">
        <f t="shared" ca="1" si="33"/>
        <v>4.814167814190181E-2</v>
      </c>
      <c r="P214" s="31"/>
      <c r="Q214" s="32">
        <f t="shared" si="34"/>
        <v>38372.1446</v>
      </c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x14ac:dyDescent="0.2">
      <c r="A215" s="38" t="s">
        <v>232</v>
      </c>
      <c r="B215" s="77" t="s">
        <v>126</v>
      </c>
      <c r="C215" s="78">
        <v>54389.46</v>
      </c>
      <c r="D215" s="78">
        <v>0.05</v>
      </c>
      <c r="E215" s="29">
        <f t="shared" si="31"/>
        <v>8571.051795873771</v>
      </c>
      <c r="F215" s="31">
        <f t="shared" si="32"/>
        <v>8571</v>
      </c>
      <c r="G215" s="31">
        <f t="shared" si="29"/>
        <v>7.6984000006632414E-2</v>
      </c>
      <c r="H215" s="31"/>
      <c r="I215" s="31"/>
      <c r="J215" s="31"/>
      <c r="L215" s="31"/>
      <c r="M215" s="31"/>
      <c r="N215" s="29">
        <f>G215</f>
        <v>7.6984000006632414E-2</v>
      </c>
      <c r="O215" s="31">
        <f t="shared" ca="1" si="33"/>
        <v>5.407014384211787E-2</v>
      </c>
      <c r="P215" s="31"/>
      <c r="Q215" s="32">
        <f t="shared" si="34"/>
        <v>39370.959999999999</v>
      </c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x14ac:dyDescent="0.2">
      <c r="A216" s="38" t="s">
        <v>240</v>
      </c>
      <c r="B216" s="71" t="s">
        <v>126</v>
      </c>
      <c r="C216" s="36">
        <v>54399.863599999997</v>
      </c>
      <c r="D216" s="36">
        <v>2.9999999999999997E-4</v>
      </c>
      <c r="E216" s="29">
        <f t="shared" si="31"/>
        <v>8578.0514783058024</v>
      </c>
      <c r="F216" s="31">
        <f t="shared" si="32"/>
        <v>8578</v>
      </c>
      <c r="G216" s="31">
        <f t="shared" si="29"/>
        <v>7.6511999999638647E-2</v>
      </c>
      <c r="H216" s="31"/>
      <c r="I216" s="31"/>
      <c r="J216" s="31"/>
      <c r="L216" s="31"/>
      <c r="M216" s="29">
        <f t="shared" ref="M216:M221" si="35">G216</f>
        <v>7.6511999999638647E-2</v>
      </c>
      <c r="O216" s="31">
        <f t="shared" ca="1" si="33"/>
        <v>5.4131898693161783E-2</v>
      </c>
      <c r="P216" s="31"/>
      <c r="Q216" s="32">
        <f t="shared" si="34"/>
        <v>39381.363599999997</v>
      </c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x14ac:dyDescent="0.2">
      <c r="A217" s="38" t="s">
        <v>239</v>
      </c>
      <c r="B217" s="71" t="s">
        <v>126</v>
      </c>
      <c r="C217" s="36">
        <v>54750.6325</v>
      </c>
      <c r="D217" s="36">
        <v>4.0000000000000002E-4</v>
      </c>
      <c r="E217" s="29">
        <f t="shared" si="31"/>
        <v>8814.0535263500697</v>
      </c>
      <c r="F217" s="31">
        <f t="shared" si="32"/>
        <v>8814</v>
      </c>
      <c r="G217" s="31">
        <f t="shared" si="29"/>
        <v>7.9556000004231464E-2</v>
      </c>
      <c r="H217" s="31"/>
      <c r="I217" s="31"/>
      <c r="J217" s="31"/>
      <c r="L217" s="31"/>
      <c r="M217" s="29">
        <f t="shared" si="35"/>
        <v>7.9556000004231464E-2</v>
      </c>
      <c r="O217" s="31">
        <f t="shared" ca="1" si="33"/>
        <v>5.6213919385499557E-2</v>
      </c>
      <c r="P217" s="31"/>
      <c r="Q217" s="32">
        <f t="shared" si="34"/>
        <v>39732.1325</v>
      </c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x14ac:dyDescent="0.2">
      <c r="A218" s="38" t="s">
        <v>239</v>
      </c>
      <c r="B218" s="71" t="s">
        <v>126</v>
      </c>
      <c r="C218" s="36">
        <v>54814.545400000003</v>
      </c>
      <c r="D218" s="36">
        <v>2.0000000000000001E-4</v>
      </c>
      <c r="E218" s="29">
        <f t="shared" si="31"/>
        <v>8857.0549877009726</v>
      </c>
      <c r="F218" s="31">
        <f t="shared" si="32"/>
        <v>8857</v>
      </c>
      <c r="G218" s="31">
        <f t="shared" si="29"/>
        <v>8.1728000004659407E-2</v>
      </c>
      <c r="H218" s="31"/>
      <c r="I218" s="31"/>
      <c r="J218" s="31"/>
      <c r="L218" s="31"/>
      <c r="M218" s="29">
        <f t="shared" si="35"/>
        <v>8.1728000004659407E-2</v>
      </c>
      <c r="O218" s="31">
        <f t="shared" ca="1" si="33"/>
        <v>5.6593270613340775E-2</v>
      </c>
      <c r="P218" s="31"/>
      <c r="Q218" s="32">
        <f t="shared" si="34"/>
        <v>39796.045400000003</v>
      </c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x14ac:dyDescent="0.2">
      <c r="A219" s="38" t="s">
        <v>238</v>
      </c>
      <c r="B219" s="71" t="s">
        <v>126</v>
      </c>
      <c r="C219" s="36">
        <v>55056.8102</v>
      </c>
      <c r="D219" s="36">
        <v>1E-4</v>
      </c>
      <c r="E219" s="29">
        <f t="shared" si="31"/>
        <v>9020.0540134670373</v>
      </c>
      <c r="F219" s="31">
        <f t="shared" si="32"/>
        <v>9020</v>
      </c>
      <c r="G219" s="31">
        <f t="shared" si="29"/>
        <v>8.0280000001948792E-2</v>
      </c>
      <c r="H219" s="31"/>
      <c r="I219" s="31"/>
      <c r="J219" s="31"/>
      <c r="L219" s="31"/>
      <c r="M219" s="29">
        <f t="shared" si="35"/>
        <v>8.0280000001948792E-2</v>
      </c>
      <c r="O219" s="31">
        <f t="shared" ca="1" si="33"/>
        <v>5.8031276430506269E-2</v>
      </c>
      <c r="P219" s="31"/>
      <c r="Q219" s="32">
        <f t="shared" si="34"/>
        <v>40038.3102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x14ac:dyDescent="0.2">
      <c r="A220" s="38" t="s">
        <v>237</v>
      </c>
      <c r="B220" s="71" t="s">
        <v>126</v>
      </c>
      <c r="C220" s="36">
        <v>55380.820899999999</v>
      </c>
      <c r="D220" s="36">
        <v>2.0000000000000001E-4</v>
      </c>
      <c r="E220" s="29">
        <f t="shared" si="31"/>
        <v>9238.052783563975</v>
      </c>
      <c r="F220" s="31">
        <f t="shared" si="32"/>
        <v>9238</v>
      </c>
      <c r="G220" s="31">
        <f t="shared" si="29"/>
        <v>7.8452000001561828E-2</v>
      </c>
      <c r="H220" s="31"/>
      <c r="I220" s="31"/>
      <c r="J220" s="31"/>
      <c r="L220" s="31"/>
      <c r="M220" s="29">
        <f t="shared" si="35"/>
        <v>7.8452000001561828E-2</v>
      </c>
      <c r="O220" s="31">
        <f t="shared" ca="1" si="33"/>
        <v>5.9954498934445412E-2</v>
      </c>
      <c r="P220" s="31"/>
      <c r="Q220" s="32">
        <f t="shared" si="34"/>
        <v>40362.320899999999</v>
      </c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x14ac:dyDescent="0.2">
      <c r="A221" s="38" t="s">
        <v>237</v>
      </c>
      <c r="B221" s="71" t="s">
        <v>126</v>
      </c>
      <c r="C221" s="36">
        <v>55435.813699999999</v>
      </c>
      <c r="D221" s="36">
        <v>1E-4</v>
      </c>
      <c r="E221" s="29">
        <f t="shared" si="31"/>
        <v>9275.0526812963235</v>
      </c>
      <c r="F221" s="31">
        <f t="shared" si="32"/>
        <v>9275</v>
      </c>
      <c r="G221" s="31">
        <f t="shared" si="29"/>
        <v>7.8300000001036096E-2</v>
      </c>
      <c r="H221" s="31"/>
      <c r="I221" s="31"/>
      <c r="J221" s="31"/>
      <c r="L221" s="31"/>
      <c r="M221" s="29">
        <f t="shared" si="35"/>
        <v>7.8300000001036096E-2</v>
      </c>
      <c r="O221" s="31">
        <f t="shared" ca="1" si="33"/>
        <v>6.0280917432820401E-2</v>
      </c>
      <c r="P221" s="31"/>
      <c r="Q221" s="32">
        <f t="shared" si="34"/>
        <v>40417.313699999999</v>
      </c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x14ac:dyDescent="0.2">
      <c r="A222" s="37" t="s">
        <v>233</v>
      </c>
      <c r="B222" s="76" t="s">
        <v>126</v>
      </c>
      <c r="C222" s="37">
        <v>55456.621890000002</v>
      </c>
      <c r="D222" s="37">
        <v>3.0000000000000001E-5</v>
      </c>
      <c r="E222" s="29">
        <f t="shared" si="31"/>
        <v>9289.0527122457479</v>
      </c>
      <c r="F222" s="31">
        <f t="shared" si="32"/>
        <v>9289</v>
      </c>
      <c r="G222" s="31">
        <f t="shared" si="29"/>
        <v>7.8346000002056826E-2</v>
      </c>
      <c r="H222" s="31"/>
      <c r="I222" s="31"/>
      <c r="J222" s="31"/>
      <c r="K222" s="29">
        <f>G222</f>
        <v>7.8346000002056826E-2</v>
      </c>
      <c r="L222" s="31"/>
      <c r="M222" s="31"/>
      <c r="O222" s="31">
        <f t="shared" ca="1" si="33"/>
        <v>6.0404427134908241E-2</v>
      </c>
      <c r="P222" s="31"/>
      <c r="Q222" s="32">
        <f t="shared" si="34"/>
        <v>40438.121890000002</v>
      </c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x14ac:dyDescent="0.2">
      <c r="A223" s="38" t="s">
        <v>243</v>
      </c>
      <c r="B223" s="71" t="s">
        <v>126</v>
      </c>
      <c r="C223" s="36">
        <v>55789.549830000004</v>
      </c>
      <c r="D223" s="36">
        <v>1E-4</v>
      </c>
      <c r="E223" s="29">
        <f t="shared" si="31"/>
        <v>9513.0511217146559</v>
      </c>
      <c r="F223" s="31">
        <f t="shared" si="32"/>
        <v>9513</v>
      </c>
      <c r="G223" s="31">
        <f t="shared" si="29"/>
        <v>7.5982000009389594E-2</v>
      </c>
      <c r="H223" s="31"/>
      <c r="I223" s="31"/>
      <c r="J223" s="31"/>
      <c r="L223" s="31"/>
      <c r="N223" s="29">
        <f>G223</f>
        <v>7.5982000009389594E-2</v>
      </c>
      <c r="O223" s="31">
        <f t="shared" ca="1" si="33"/>
        <v>6.2380582368313585E-2</v>
      </c>
      <c r="P223" s="31"/>
      <c r="Q223" s="32">
        <f t="shared" si="34"/>
        <v>40771.049830000004</v>
      </c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x14ac:dyDescent="0.2">
      <c r="A224" s="80" t="s">
        <v>247</v>
      </c>
      <c r="B224" s="80"/>
      <c r="C224" s="81">
        <v>55850.418100000003</v>
      </c>
      <c r="D224" s="80" t="s">
        <v>246</v>
      </c>
      <c r="E224" s="29">
        <f t="shared" si="31"/>
        <v>9554.0041149273129</v>
      </c>
      <c r="F224" s="31">
        <f t="shared" si="32"/>
        <v>9554</v>
      </c>
      <c r="G224" s="31">
        <f t="shared" si="29"/>
        <v>6.1160000041127205E-3</v>
      </c>
      <c r="H224" s="31"/>
      <c r="I224" s="31"/>
      <c r="J224" s="31"/>
      <c r="L224" s="31"/>
      <c r="M224" s="31"/>
      <c r="N224" s="31">
        <f>G224</f>
        <v>6.1160000041127205E-3</v>
      </c>
      <c r="O224" s="31">
        <f t="shared" ca="1" si="33"/>
        <v>6.2742289352999386E-2</v>
      </c>
      <c r="P224" s="31"/>
      <c r="Q224" s="32">
        <f t="shared" si="34"/>
        <v>40831.918100000003</v>
      </c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x14ac:dyDescent="0.2">
      <c r="A225" s="79" t="s">
        <v>245</v>
      </c>
      <c r="B225" s="74" t="s">
        <v>126</v>
      </c>
      <c r="C225" s="36">
        <v>55850.487099999998</v>
      </c>
      <c r="D225" s="75">
        <v>1E-4</v>
      </c>
      <c r="E225" s="29">
        <f t="shared" si="31"/>
        <v>9554.0505390581693</v>
      </c>
      <c r="F225" s="31">
        <f t="shared" si="32"/>
        <v>9554</v>
      </c>
      <c r="G225" s="31">
        <f t="shared" si="29"/>
        <v>7.5115999999979977E-2</v>
      </c>
      <c r="H225" s="31"/>
      <c r="I225" s="31"/>
      <c r="J225" s="31"/>
      <c r="K225" s="31">
        <f>G225</f>
        <v>7.5115999999979977E-2</v>
      </c>
      <c r="L225" s="31"/>
      <c r="M225" s="31"/>
      <c r="N225" s="31"/>
      <c r="O225" s="31">
        <f t="shared" ca="1" si="33"/>
        <v>6.2742289352999386E-2</v>
      </c>
      <c r="P225" s="31"/>
      <c r="Q225" s="32">
        <f t="shared" si="34"/>
        <v>40831.987099999998</v>
      </c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x14ac:dyDescent="0.2">
      <c r="A226" s="38" t="s">
        <v>242</v>
      </c>
      <c r="B226" s="71" t="s">
        <v>126</v>
      </c>
      <c r="C226" s="36">
        <v>56193.818299999999</v>
      </c>
      <c r="D226" s="36">
        <v>1E-4</v>
      </c>
      <c r="E226" s="29">
        <f t="shared" si="31"/>
        <v>9785.048402202523</v>
      </c>
      <c r="F226" s="31">
        <f t="shared" si="32"/>
        <v>9785</v>
      </c>
      <c r="G226" s="31">
        <f t="shared" si="29"/>
        <v>7.1940000001632143E-2</v>
      </c>
      <c r="H226" s="31"/>
      <c r="I226" s="31"/>
      <c r="J226" s="31"/>
      <c r="L226" s="31"/>
      <c r="M226" s="29">
        <f>G226</f>
        <v>7.1940000001632143E-2</v>
      </c>
      <c r="O226" s="31">
        <f t="shared" ca="1" si="33"/>
        <v>6.4780199437448671E-2</v>
      </c>
      <c r="P226" s="31"/>
      <c r="Q226" s="32">
        <f t="shared" si="34"/>
        <v>41175.318299999999</v>
      </c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x14ac:dyDescent="0.2">
      <c r="A227" s="38" t="s">
        <v>241</v>
      </c>
      <c r="B227" s="71" t="s">
        <v>126</v>
      </c>
      <c r="C227" s="36">
        <v>56511.8822</v>
      </c>
      <c r="D227" s="36">
        <v>5.0000000000000001E-4</v>
      </c>
      <c r="E227" s="29">
        <f t="shared" si="31"/>
        <v>9999.0460850328618</v>
      </c>
      <c r="F227" s="31">
        <f t="shared" si="32"/>
        <v>9999</v>
      </c>
      <c r="G227" s="31">
        <f t="shared" si="29"/>
        <v>6.8495999999868218E-2</v>
      </c>
      <c r="H227" s="31"/>
      <c r="I227" s="31"/>
      <c r="J227" s="31"/>
      <c r="L227" s="31"/>
      <c r="M227" s="29">
        <f>G227</f>
        <v>6.8495999999868218E-2</v>
      </c>
      <c r="O227" s="31">
        <f t="shared" ca="1" si="33"/>
        <v>6.6668133455076994E-2</v>
      </c>
      <c r="P227" s="31"/>
      <c r="Q227" s="32">
        <f t="shared" si="34"/>
        <v>41493.3822</v>
      </c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x14ac:dyDescent="0.2">
      <c r="A228" s="79" t="s">
        <v>245</v>
      </c>
      <c r="B228" s="74" t="s">
        <v>126</v>
      </c>
      <c r="C228" s="36">
        <v>56568.361599999997</v>
      </c>
      <c r="D228" s="75">
        <v>1E-4</v>
      </c>
      <c r="E228" s="29">
        <f t="shared" si="31"/>
        <v>10037.04618730051</v>
      </c>
      <c r="F228" s="31">
        <f t="shared" si="32"/>
        <v>10037</v>
      </c>
      <c r="G228" s="31">
        <f t="shared" si="29"/>
        <v>6.8648000000393949E-2</v>
      </c>
      <c r="H228" s="31"/>
      <c r="I228" s="31"/>
      <c r="J228" s="31"/>
      <c r="K228" s="31">
        <f>G228</f>
        <v>6.8648000000393949E-2</v>
      </c>
      <c r="L228" s="31"/>
      <c r="M228" s="31"/>
      <c r="N228" s="31"/>
      <c r="O228" s="31">
        <f t="shared" ca="1" si="33"/>
        <v>6.7003374075029681E-2</v>
      </c>
      <c r="P228" s="31"/>
      <c r="Q228" s="32">
        <f t="shared" si="34"/>
        <v>41549.861599999997</v>
      </c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x14ac:dyDescent="0.2">
      <c r="A229" s="38" t="s">
        <v>244</v>
      </c>
      <c r="B229" s="71" t="s">
        <v>126</v>
      </c>
      <c r="C229" s="36">
        <v>56584.7111</v>
      </c>
      <c r="D229" s="36">
        <v>2.9999999999999997E-4</v>
      </c>
      <c r="E229" s="29">
        <f t="shared" si="31"/>
        <v>10048.046351467005</v>
      </c>
      <c r="F229" s="31">
        <f t="shared" si="32"/>
        <v>10048</v>
      </c>
      <c r="G229" s="31">
        <f t="shared" si="29"/>
        <v>6.889200000296114E-2</v>
      </c>
      <c r="H229" s="31"/>
      <c r="I229" s="31"/>
      <c r="J229" s="31"/>
      <c r="L229" s="31"/>
      <c r="M229" s="31">
        <f>G229</f>
        <v>6.889200000296114E-2</v>
      </c>
      <c r="N229" s="31"/>
      <c r="O229" s="31">
        <f t="shared" ca="1" si="33"/>
        <v>6.71004174123844E-2</v>
      </c>
      <c r="P229" s="31"/>
      <c r="Q229" s="32">
        <f t="shared" si="34"/>
        <v>41566.2111</v>
      </c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x14ac:dyDescent="0.2">
      <c r="A230" s="79" t="s">
        <v>245</v>
      </c>
      <c r="B230" s="74" t="s">
        <v>126</v>
      </c>
      <c r="C230" s="36">
        <v>56596.6008</v>
      </c>
      <c r="D230" s="75">
        <v>1.6000000000000001E-3</v>
      </c>
      <c r="E230" s="29">
        <f t="shared" si="31"/>
        <v>10056.045902027592</v>
      </c>
      <c r="F230" s="31">
        <f t="shared" si="32"/>
        <v>10056</v>
      </c>
      <c r="G230" s="31">
        <f t="shared" si="29"/>
        <v>6.8224000002373941E-2</v>
      </c>
      <c r="H230" s="31"/>
      <c r="I230" s="31"/>
      <c r="J230" s="31"/>
      <c r="K230" s="31">
        <f t="shared" ref="K230:K236" si="36">G230</f>
        <v>6.8224000002373941E-2</v>
      </c>
      <c r="L230" s="31"/>
      <c r="M230" s="31"/>
      <c r="N230" s="31"/>
      <c r="O230" s="31">
        <f t="shared" ca="1" si="33"/>
        <v>6.7170994385006039E-2</v>
      </c>
      <c r="P230" s="31"/>
      <c r="Q230" s="32">
        <f t="shared" si="34"/>
        <v>41578.1008</v>
      </c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1:34" x14ac:dyDescent="0.2">
      <c r="A231" s="82" t="s">
        <v>248</v>
      </c>
      <c r="B231" s="83" t="s">
        <v>126</v>
      </c>
      <c r="C231" s="82">
        <v>57259.500500000002</v>
      </c>
      <c r="D231" s="82">
        <v>5.0000000000000001E-4</v>
      </c>
      <c r="E231" s="29">
        <f t="shared" si="31"/>
        <v>10502.05376318042</v>
      </c>
      <c r="F231" s="31">
        <f t="shared" si="32"/>
        <v>10502</v>
      </c>
      <c r="G231" s="31">
        <f t="shared" si="29"/>
        <v>7.9908000006980728E-2</v>
      </c>
      <c r="H231" s="31"/>
      <c r="I231" s="31"/>
      <c r="J231" s="31"/>
      <c r="K231" s="31">
        <f t="shared" si="36"/>
        <v>7.9908000006980728E-2</v>
      </c>
      <c r="L231" s="31"/>
      <c r="M231" s="31"/>
      <c r="N231" s="31"/>
      <c r="O231" s="31">
        <f t="shared" ca="1" si="33"/>
        <v>7.1105660608661331E-2</v>
      </c>
      <c r="P231" s="31"/>
      <c r="Q231" s="32">
        <f t="shared" si="34"/>
        <v>42241.000500000002</v>
      </c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1:34" x14ac:dyDescent="0.2">
      <c r="A232" s="82" t="s">
        <v>248</v>
      </c>
      <c r="B232" s="83" t="s">
        <v>126</v>
      </c>
      <c r="C232" s="82">
        <v>57262.472300000001</v>
      </c>
      <c r="D232" s="82">
        <v>1E-4</v>
      </c>
      <c r="E232" s="29">
        <f t="shared" si="31"/>
        <v>10504.053230312134</v>
      </c>
      <c r="F232" s="31">
        <f t="shared" si="32"/>
        <v>10504</v>
      </c>
      <c r="G232" s="31">
        <f t="shared" si="29"/>
        <v>7.9116000000794884E-2</v>
      </c>
      <c r="H232" s="31"/>
      <c r="I232" s="31"/>
      <c r="J232" s="31"/>
      <c r="K232" s="31">
        <f t="shared" si="36"/>
        <v>7.9116000000794884E-2</v>
      </c>
      <c r="L232" s="31"/>
      <c r="M232" s="31"/>
      <c r="N232" s="31"/>
      <c r="O232" s="31">
        <f t="shared" ca="1" si="33"/>
        <v>7.1123304851816727E-2</v>
      </c>
      <c r="P232" s="31"/>
      <c r="Q232" s="32">
        <f t="shared" si="34"/>
        <v>42243.972300000001</v>
      </c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1:34" x14ac:dyDescent="0.2">
      <c r="A233" s="84" t="s">
        <v>5</v>
      </c>
      <c r="B233" s="85" t="s">
        <v>126</v>
      </c>
      <c r="C233" s="86">
        <v>57305.574500000002</v>
      </c>
      <c r="D233" s="86" t="s">
        <v>10</v>
      </c>
      <c r="E233" s="29">
        <f t="shared" si="31"/>
        <v>10533.052971951754</v>
      </c>
      <c r="F233" s="31">
        <f t="shared" si="32"/>
        <v>10533</v>
      </c>
      <c r="G233" s="31">
        <f t="shared" si="29"/>
        <v>7.8732000009040348E-2</v>
      </c>
      <c r="H233" s="31"/>
      <c r="I233" s="31"/>
      <c r="J233" s="31"/>
      <c r="K233" s="31">
        <f t="shared" si="36"/>
        <v>7.8732000009040348E-2</v>
      </c>
      <c r="L233" s="31"/>
      <c r="M233" s="31"/>
      <c r="N233" s="31"/>
      <c r="O233" s="31">
        <f t="shared" ca="1" si="33"/>
        <v>7.1379146377570118E-2</v>
      </c>
      <c r="P233" s="31"/>
      <c r="Q233" s="32">
        <f t="shared" si="34"/>
        <v>42287.074500000002</v>
      </c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1:34" x14ac:dyDescent="0.2">
      <c r="A234" s="82" t="s">
        <v>248</v>
      </c>
      <c r="B234" s="83" t="s">
        <v>126</v>
      </c>
      <c r="C234" s="82">
        <v>57326.384599999998</v>
      </c>
      <c r="D234" s="82">
        <v>2.0000000000000001E-4</v>
      </c>
      <c r="E234" s="29">
        <f t="shared" si="31"/>
        <v>10547.054287974939</v>
      </c>
      <c r="F234" s="31">
        <f t="shared" si="32"/>
        <v>10547</v>
      </c>
      <c r="G234" s="31">
        <f t="shared" si="29"/>
        <v>8.0688000001828186E-2</v>
      </c>
      <c r="H234" s="31"/>
      <c r="I234" s="31"/>
      <c r="J234" s="31"/>
      <c r="K234" s="31">
        <f t="shared" si="36"/>
        <v>8.0688000001828186E-2</v>
      </c>
      <c r="L234" s="31"/>
      <c r="M234" s="31"/>
      <c r="N234" s="31"/>
      <c r="O234" s="31">
        <f t="shared" ca="1" si="33"/>
        <v>7.1502656079657945E-2</v>
      </c>
      <c r="P234" s="31"/>
      <c r="Q234" s="32">
        <f t="shared" si="34"/>
        <v>42307.884599999998</v>
      </c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1:34" x14ac:dyDescent="0.2">
      <c r="A235" s="82" t="s">
        <v>248</v>
      </c>
      <c r="B235" s="83" t="s">
        <v>126</v>
      </c>
      <c r="C235" s="82">
        <v>57332.330099999999</v>
      </c>
      <c r="D235" s="82">
        <v>2.0000000000000001E-4</v>
      </c>
      <c r="E235" s="29">
        <f t="shared" si="31"/>
        <v>10551.054500584003</v>
      </c>
      <c r="F235" s="31">
        <f t="shared" si="32"/>
        <v>10551</v>
      </c>
      <c r="G235" s="31">
        <f t="shared" si="29"/>
        <v>8.1003999999666121E-2</v>
      </c>
      <c r="H235" s="31"/>
      <c r="I235" s="31"/>
      <c r="J235" s="31"/>
      <c r="K235" s="31">
        <f t="shared" si="36"/>
        <v>8.1003999999666121E-2</v>
      </c>
      <c r="L235" s="31"/>
      <c r="M235" s="31"/>
      <c r="N235" s="31"/>
      <c r="O235" s="31">
        <f t="shared" ca="1" si="33"/>
        <v>7.1537944565968736E-2</v>
      </c>
      <c r="P235" s="31"/>
      <c r="Q235" s="32">
        <f t="shared" si="34"/>
        <v>42313.830099999999</v>
      </c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x14ac:dyDescent="0.2">
      <c r="A236" s="82" t="s">
        <v>248</v>
      </c>
      <c r="B236" s="83" t="s">
        <v>249</v>
      </c>
      <c r="C236" s="82">
        <v>57410.355499999998</v>
      </c>
      <c r="D236" s="82">
        <v>8.9999999999999998E-4</v>
      </c>
      <c r="E236" s="29">
        <f t="shared" si="31"/>
        <v>10603.551042322661</v>
      </c>
      <c r="F236" s="31">
        <f t="shared" si="32"/>
        <v>10603.5</v>
      </c>
      <c r="G236" s="31">
        <f t="shared" si="29"/>
        <v>7.5863999998546205E-2</v>
      </c>
      <c r="H236" s="31"/>
      <c r="I236" s="31"/>
      <c r="J236" s="31"/>
      <c r="K236" s="31">
        <f t="shared" si="36"/>
        <v>7.5863999998546205E-2</v>
      </c>
      <c r="L236" s="31"/>
      <c r="M236" s="31"/>
      <c r="N236" s="31"/>
      <c r="O236" s="31">
        <f t="shared" ca="1" si="33"/>
        <v>7.2001105948798133E-2</v>
      </c>
      <c r="P236" s="31"/>
      <c r="Q236" s="32">
        <f t="shared" si="34"/>
        <v>42391.855499999998</v>
      </c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1:34" x14ac:dyDescent="0.2">
      <c r="A237" s="29"/>
      <c r="B237" s="71"/>
      <c r="C237" s="29"/>
      <c r="D237" s="29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x14ac:dyDescent="0.2">
      <c r="A238" s="29"/>
      <c r="B238" s="71"/>
      <c r="C238" s="29"/>
      <c r="D238" s="29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x14ac:dyDescent="0.2">
      <c r="A239" s="29"/>
      <c r="B239" s="71"/>
      <c r="C239" s="29"/>
      <c r="D239" s="29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x14ac:dyDescent="0.2">
      <c r="A240" s="29"/>
      <c r="B240" s="71"/>
      <c r="C240" s="29"/>
      <c r="D240" s="29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x14ac:dyDescent="0.2">
      <c r="A241" s="29"/>
      <c r="B241" s="71"/>
      <c r="C241" s="29"/>
      <c r="D241" s="29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x14ac:dyDescent="0.2">
      <c r="A242" s="29"/>
      <c r="B242" s="71"/>
      <c r="C242" s="29"/>
      <c r="D242" s="29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x14ac:dyDescent="0.2">
      <c r="A243" s="29"/>
      <c r="B243" s="71"/>
      <c r="C243" s="29"/>
      <c r="D243" s="29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x14ac:dyDescent="0.2">
      <c r="A244" s="29"/>
      <c r="B244" s="71"/>
      <c r="C244" s="29"/>
      <c r="D244" s="29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x14ac:dyDescent="0.2">
      <c r="A245" s="29"/>
      <c r="B245" s="71"/>
      <c r="C245" s="29"/>
      <c r="D245" s="29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x14ac:dyDescent="0.2">
      <c r="A246" s="29"/>
      <c r="B246" s="71"/>
      <c r="C246" s="29"/>
      <c r="D246" s="29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x14ac:dyDescent="0.2">
      <c r="A247" s="29"/>
      <c r="B247" s="71"/>
      <c r="C247" s="29"/>
      <c r="D247" s="29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x14ac:dyDescent="0.2">
      <c r="A248" s="29"/>
      <c r="B248" s="71"/>
      <c r="C248" s="29"/>
      <c r="D248" s="29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x14ac:dyDescent="0.2">
      <c r="A249" s="29"/>
      <c r="B249" s="71"/>
      <c r="C249" s="29"/>
      <c r="D249" s="29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x14ac:dyDescent="0.2">
      <c r="A250" s="29"/>
      <c r="B250" s="71"/>
      <c r="C250" s="29"/>
      <c r="D250" s="29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x14ac:dyDescent="0.2">
      <c r="A251" s="29"/>
      <c r="B251" s="71"/>
      <c r="C251" s="29"/>
      <c r="D251" s="29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x14ac:dyDescent="0.2">
      <c r="A252" s="29"/>
      <c r="B252" s="71"/>
      <c r="C252" s="29"/>
      <c r="D252" s="29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x14ac:dyDescent="0.2">
      <c r="A253" s="29"/>
      <c r="B253" s="71"/>
      <c r="C253" s="29"/>
      <c r="D253" s="29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x14ac:dyDescent="0.2">
      <c r="A254" s="29"/>
      <c r="B254" s="71"/>
      <c r="C254" s="29"/>
      <c r="D254" s="29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x14ac:dyDescent="0.2">
      <c r="A255" s="29"/>
      <c r="B255" s="71"/>
      <c r="C255" s="29"/>
      <c r="D255" s="29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x14ac:dyDescent="0.2">
      <c r="A256" s="29"/>
      <c r="B256" s="71"/>
      <c r="C256" s="29"/>
      <c r="D256" s="29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x14ac:dyDescent="0.2">
      <c r="A257" s="29"/>
      <c r="B257" s="71"/>
      <c r="C257" s="29"/>
      <c r="D257" s="29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x14ac:dyDescent="0.2">
      <c r="A258" s="29"/>
      <c r="B258" s="71"/>
      <c r="C258" s="29"/>
      <c r="D258" s="29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x14ac:dyDescent="0.2">
      <c r="A259" s="29"/>
      <c r="B259" s="71"/>
      <c r="C259" s="29"/>
      <c r="D259" s="29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x14ac:dyDescent="0.2">
      <c r="A260" s="29"/>
      <c r="B260" s="71"/>
      <c r="C260" s="29"/>
      <c r="D260" s="29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x14ac:dyDescent="0.2">
      <c r="A261" s="29"/>
      <c r="B261" s="71"/>
      <c r="C261" s="29"/>
      <c r="D261" s="29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x14ac:dyDescent="0.2">
      <c r="A262" s="29"/>
      <c r="B262" s="71"/>
      <c r="C262" s="29"/>
      <c r="D262" s="29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x14ac:dyDescent="0.2">
      <c r="A263" s="29"/>
      <c r="B263" s="71"/>
      <c r="C263" s="29"/>
      <c r="D263" s="29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x14ac:dyDescent="0.2">
      <c r="A264" s="29"/>
      <c r="B264" s="71"/>
      <c r="C264" s="29"/>
      <c r="D264" s="29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x14ac:dyDescent="0.2">
      <c r="A265" s="29"/>
      <c r="B265" s="71"/>
      <c r="C265" s="29"/>
      <c r="D265" s="29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x14ac:dyDescent="0.2">
      <c r="A266" s="29"/>
      <c r="B266" s="71"/>
      <c r="C266" s="29"/>
      <c r="D266" s="29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x14ac:dyDescent="0.2">
      <c r="A267" s="29"/>
      <c r="B267" s="71"/>
      <c r="C267" s="29"/>
      <c r="D267" s="29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x14ac:dyDescent="0.2">
      <c r="A268" s="29"/>
      <c r="B268" s="71"/>
      <c r="C268" s="29"/>
      <c r="D268" s="29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x14ac:dyDescent="0.2">
      <c r="A269" s="29"/>
      <c r="B269" s="71"/>
      <c r="C269" s="29"/>
      <c r="D269" s="29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x14ac:dyDescent="0.2">
      <c r="A270" s="29"/>
      <c r="B270" s="71"/>
      <c r="C270" s="29"/>
      <c r="D270" s="29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x14ac:dyDescent="0.2">
      <c r="A271" s="29"/>
      <c r="B271" s="71"/>
      <c r="C271" s="29"/>
      <c r="D271" s="29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x14ac:dyDescent="0.2">
      <c r="A272" s="29"/>
      <c r="B272" s="71"/>
      <c r="C272" s="29"/>
      <c r="D272" s="29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x14ac:dyDescent="0.2">
      <c r="A273" s="29"/>
      <c r="B273" s="71"/>
      <c r="C273" s="29"/>
      <c r="D273" s="29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x14ac:dyDescent="0.2">
      <c r="A274" s="29"/>
      <c r="B274" s="71"/>
      <c r="C274" s="29"/>
      <c r="D274" s="29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x14ac:dyDescent="0.2">
      <c r="A275" s="29"/>
      <c r="B275" s="71"/>
      <c r="C275" s="29"/>
      <c r="D275" s="29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x14ac:dyDescent="0.2">
      <c r="A276" s="29"/>
      <c r="B276" s="71"/>
      <c r="C276" s="29"/>
      <c r="D276" s="29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x14ac:dyDescent="0.2">
      <c r="A277" s="29"/>
      <c r="B277" s="71"/>
      <c r="C277" s="29"/>
      <c r="D277" s="29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x14ac:dyDescent="0.2">
      <c r="A278" s="29"/>
      <c r="B278" s="71"/>
      <c r="C278" s="29"/>
      <c r="D278" s="29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x14ac:dyDescent="0.2">
      <c r="A279" s="29"/>
      <c r="B279" s="71"/>
      <c r="C279" s="29"/>
      <c r="D279" s="29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x14ac:dyDescent="0.2">
      <c r="A280" s="29"/>
      <c r="B280" s="71"/>
      <c r="C280" s="29"/>
      <c r="D280" s="29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x14ac:dyDescent="0.2">
      <c r="A281" s="29"/>
      <c r="B281" s="71"/>
      <c r="C281" s="29"/>
      <c r="D281" s="29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x14ac:dyDescent="0.2">
      <c r="A282" s="29"/>
      <c r="B282" s="71"/>
      <c r="C282" s="29"/>
      <c r="D282" s="29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x14ac:dyDescent="0.2">
      <c r="A283" s="29"/>
      <c r="B283" s="71"/>
      <c r="C283" s="29"/>
      <c r="D283" s="29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x14ac:dyDescent="0.2">
      <c r="A284" s="29"/>
      <c r="B284" s="71"/>
      <c r="C284" s="29"/>
      <c r="D284" s="29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x14ac:dyDescent="0.2">
      <c r="A285" s="29"/>
      <c r="B285" s="71"/>
      <c r="C285" s="29"/>
      <c r="D285" s="29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x14ac:dyDescent="0.2">
      <c r="A286" s="29"/>
      <c r="B286" s="71"/>
      <c r="C286" s="29"/>
      <c r="D286" s="29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x14ac:dyDescent="0.2">
      <c r="A287" s="29"/>
      <c r="B287" s="71"/>
      <c r="C287" s="29"/>
      <c r="D287" s="29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x14ac:dyDescent="0.2">
      <c r="A288" s="29"/>
      <c r="B288" s="71"/>
      <c r="C288" s="29"/>
      <c r="D288" s="29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x14ac:dyDescent="0.2">
      <c r="A289" s="29"/>
      <c r="B289" s="71"/>
      <c r="C289" s="29"/>
      <c r="D289" s="29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x14ac:dyDescent="0.2">
      <c r="A290" s="29"/>
      <c r="B290" s="71"/>
      <c r="C290" s="29"/>
      <c r="D290" s="29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x14ac:dyDescent="0.2">
      <c r="A291" s="29"/>
      <c r="B291" s="71"/>
      <c r="C291" s="29"/>
      <c r="D291" s="29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x14ac:dyDescent="0.2">
      <c r="A292" s="29"/>
      <c r="B292" s="71"/>
      <c r="C292" s="29"/>
      <c r="D292" s="29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x14ac:dyDescent="0.2">
      <c r="A293" s="29"/>
      <c r="B293" s="71"/>
      <c r="C293" s="29"/>
      <c r="D293" s="29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x14ac:dyDescent="0.2">
      <c r="A294" s="29"/>
      <c r="B294" s="71"/>
      <c r="C294" s="29"/>
      <c r="D294" s="29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x14ac:dyDescent="0.2">
      <c r="A295" s="29"/>
      <c r="B295" s="71"/>
      <c r="C295" s="29"/>
      <c r="D295" s="29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x14ac:dyDescent="0.2">
      <c r="A296" s="29"/>
      <c r="B296" s="71"/>
      <c r="C296" s="29"/>
      <c r="D296" s="29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x14ac:dyDescent="0.2">
      <c r="A297" s="29"/>
      <c r="B297" s="71"/>
      <c r="C297" s="29"/>
      <c r="D297" s="29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x14ac:dyDescent="0.2">
      <c r="A298" s="29"/>
      <c r="B298" s="71"/>
      <c r="C298" s="29"/>
      <c r="D298" s="29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x14ac:dyDescent="0.2">
      <c r="A299" s="29"/>
      <c r="B299" s="71"/>
      <c r="C299" s="29"/>
      <c r="D299" s="29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x14ac:dyDescent="0.2">
      <c r="A300" s="29"/>
      <c r="B300" s="71"/>
      <c r="C300" s="29"/>
      <c r="D300" s="29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x14ac:dyDescent="0.2">
      <c r="A301" s="29"/>
      <c r="B301" s="71"/>
      <c r="C301" s="29"/>
      <c r="D301" s="29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x14ac:dyDescent="0.2">
      <c r="A302" s="29"/>
      <c r="B302" s="71"/>
      <c r="C302" s="29"/>
      <c r="D302" s="29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x14ac:dyDescent="0.2">
      <c r="A303" s="29"/>
      <c r="B303" s="71"/>
      <c r="C303" s="29"/>
      <c r="D303" s="29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x14ac:dyDescent="0.2">
      <c r="A304" s="29"/>
      <c r="B304" s="71"/>
      <c r="C304" s="29"/>
      <c r="D304" s="29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x14ac:dyDescent="0.2">
      <c r="A305" s="29"/>
      <c r="B305" s="71"/>
      <c r="C305" s="29"/>
      <c r="D305" s="29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x14ac:dyDescent="0.2">
      <c r="A306" s="29"/>
      <c r="B306" s="71"/>
      <c r="C306" s="29"/>
      <c r="D306" s="29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x14ac:dyDescent="0.2">
      <c r="A307" s="29"/>
      <c r="B307" s="71"/>
      <c r="C307" s="29"/>
      <c r="D307" s="29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x14ac:dyDescent="0.2">
      <c r="A308" s="29"/>
      <c r="B308" s="71"/>
      <c r="C308" s="29"/>
      <c r="D308" s="29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x14ac:dyDescent="0.2">
      <c r="A309" s="29"/>
      <c r="B309" s="71"/>
      <c r="C309" s="29"/>
      <c r="D309" s="29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x14ac:dyDescent="0.2">
      <c r="A310" s="29"/>
      <c r="B310" s="71"/>
      <c r="C310" s="29"/>
      <c r="D310" s="29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x14ac:dyDescent="0.2">
      <c r="A311" s="29"/>
      <c r="B311" s="71"/>
      <c r="C311" s="29"/>
      <c r="D311" s="29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x14ac:dyDescent="0.2">
      <c r="A312" s="29"/>
      <c r="B312" s="71"/>
      <c r="C312" s="29"/>
      <c r="D312" s="29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x14ac:dyDescent="0.2">
      <c r="A313" s="29"/>
      <c r="B313" s="71"/>
      <c r="C313" s="29"/>
      <c r="D313" s="29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x14ac:dyDescent="0.2">
      <c r="A314" s="29"/>
      <c r="B314" s="71"/>
      <c r="C314" s="29"/>
      <c r="D314" s="29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x14ac:dyDescent="0.2">
      <c r="A315" s="29"/>
      <c r="B315" s="71"/>
      <c r="C315" s="29"/>
      <c r="D315" s="29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x14ac:dyDescent="0.2">
      <c r="A316" s="29"/>
      <c r="B316" s="71"/>
      <c r="C316" s="29"/>
      <c r="D316" s="29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x14ac:dyDescent="0.2">
      <c r="A317" s="29"/>
      <c r="B317" s="71"/>
      <c r="C317" s="29"/>
      <c r="D317" s="29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x14ac:dyDescent="0.2">
      <c r="A318" s="29"/>
      <c r="B318" s="71"/>
      <c r="C318" s="29"/>
      <c r="D318" s="29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x14ac:dyDescent="0.2">
      <c r="A319" s="29"/>
      <c r="B319" s="71"/>
      <c r="C319" s="29"/>
      <c r="D319" s="29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x14ac:dyDescent="0.2">
      <c r="A320" s="29"/>
      <c r="B320" s="71"/>
      <c r="C320" s="29"/>
      <c r="D320" s="29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x14ac:dyDescent="0.2">
      <c r="A321" s="29"/>
      <c r="B321" s="71"/>
      <c r="C321" s="29"/>
      <c r="D321" s="29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x14ac:dyDescent="0.2">
      <c r="A322" s="29"/>
      <c r="B322" s="71"/>
      <c r="C322" s="29"/>
      <c r="D322" s="29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x14ac:dyDescent="0.2">
      <c r="A323" s="29"/>
      <c r="B323" s="71"/>
      <c r="C323" s="29"/>
      <c r="D323" s="29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x14ac:dyDescent="0.2">
      <c r="A324" s="29"/>
      <c r="B324" s="71"/>
      <c r="C324" s="29"/>
      <c r="D324" s="29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x14ac:dyDescent="0.2">
      <c r="A325" s="29"/>
      <c r="B325" s="71"/>
      <c r="C325" s="29"/>
      <c r="D325" s="29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x14ac:dyDescent="0.2">
      <c r="A326" s="29"/>
      <c r="B326" s="71"/>
      <c r="C326" s="29"/>
      <c r="D326" s="29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x14ac:dyDescent="0.2">
      <c r="A327" s="29"/>
      <c r="B327" s="71"/>
      <c r="C327" s="29"/>
      <c r="D327" s="29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x14ac:dyDescent="0.2">
      <c r="A328" s="29"/>
      <c r="B328" s="71"/>
      <c r="C328" s="29"/>
      <c r="D328" s="29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x14ac:dyDescent="0.2">
      <c r="A329" s="29"/>
      <c r="B329" s="71"/>
      <c r="C329" s="29"/>
      <c r="D329" s="29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x14ac:dyDescent="0.2">
      <c r="A330" s="29"/>
      <c r="B330" s="71"/>
      <c r="C330" s="29"/>
      <c r="D330" s="29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x14ac:dyDescent="0.2">
      <c r="A331" s="29"/>
      <c r="B331" s="71"/>
      <c r="C331" s="29"/>
      <c r="D331" s="29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x14ac:dyDescent="0.2">
      <c r="A332" s="29"/>
      <c r="B332" s="71"/>
      <c r="C332" s="29"/>
      <c r="D332" s="29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x14ac:dyDescent="0.2">
      <c r="A333" s="29"/>
      <c r="B333" s="71"/>
      <c r="C333" s="29"/>
      <c r="D333" s="29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x14ac:dyDescent="0.2">
      <c r="A334" s="29"/>
      <c r="B334" s="71"/>
      <c r="C334" s="29"/>
      <c r="D334" s="29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x14ac:dyDescent="0.2">
      <c r="A335" s="29"/>
      <c r="B335" s="71"/>
      <c r="C335" s="29"/>
      <c r="D335" s="29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x14ac:dyDescent="0.2">
      <c r="A336" s="29"/>
      <c r="B336" s="71"/>
      <c r="C336" s="29"/>
      <c r="D336" s="29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x14ac:dyDescent="0.2">
      <c r="A337" s="29"/>
      <c r="B337" s="71"/>
      <c r="C337" s="29"/>
      <c r="D337" s="29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x14ac:dyDescent="0.2">
      <c r="A338" s="29"/>
      <c r="B338" s="71"/>
      <c r="C338" s="29"/>
      <c r="D338" s="29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x14ac:dyDescent="0.2">
      <c r="A339" s="29"/>
      <c r="B339" s="71"/>
      <c r="C339" s="29"/>
      <c r="D339" s="29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x14ac:dyDescent="0.2">
      <c r="A340" s="29"/>
      <c r="B340" s="71"/>
      <c r="C340" s="29"/>
      <c r="D340" s="29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x14ac:dyDescent="0.2">
      <c r="A341" s="29"/>
      <c r="B341" s="71"/>
      <c r="C341" s="29"/>
      <c r="D341" s="29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x14ac:dyDescent="0.2">
      <c r="A342" s="29"/>
      <c r="B342" s="71"/>
      <c r="C342" s="29"/>
      <c r="D342" s="29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x14ac:dyDescent="0.2">
      <c r="A343" s="29"/>
      <c r="B343" s="71"/>
      <c r="C343" s="29"/>
      <c r="D343" s="29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x14ac:dyDescent="0.2">
      <c r="A344" s="29"/>
      <c r="B344" s="71"/>
      <c r="C344" s="29"/>
      <c r="D344" s="29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x14ac:dyDescent="0.2">
      <c r="A345" s="29"/>
      <c r="B345" s="71"/>
      <c r="C345" s="29"/>
      <c r="D345" s="29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x14ac:dyDescent="0.2">
      <c r="A346" s="29"/>
      <c r="B346" s="71"/>
      <c r="C346" s="29"/>
      <c r="D346" s="29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x14ac:dyDescent="0.2">
      <c r="A347" s="29"/>
      <c r="B347" s="71"/>
      <c r="C347" s="29"/>
      <c r="D347" s="29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x14ac:dyDescent="0.2">
      <c r="A348" s="29"/>
      <c r="B348" s="71"/>
      <c r="C348" s="29"/>
      <c r="D348" s="29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x14ac:dyDescent="0.2">
      <c r="A349" s="29"/>
      <c r="B349" s="71"/>
      <c r="C349" s="29"/>
      <c r="D349" s="29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x14ac:dyDescent="0.2">
      <c r="A350" s="29"/>
      <c r="B350" s="71"/>
      <c r="C350" s="29"/>
      <c r="D350" s="29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x14ac:dyDescent="0.2">
      <c r="A351" s="29"/>
      <c r="B351" s="71"/>
      <c r="C351" s="29"/>
      <c r="D351" s="29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x14ac:dyDescent="0.2">
      <c r="A352" s="29"/>
      <c r="B352" s="71"/>
      <c r="C352" s="29"/>
      <c r="D352" s="29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x14ac:dyDescent="0.2">
      <c r="A353" s="29"/>
      <c r="B353" s="71"/>
      <c r="C353" s="29"/>
      <c r="D353" s="29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x14ac:dyDescent="0.2">
      <c r="A354" s="29"/>
      <c r="B354" s="71"/>
      <c r="C354" s="29"/>
      <c r="D354" s="29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x14ac:dyDescent="0.2">
      <c r="A355" s="29"/>
      <c r="B355" s="71"/>
      <c r="C355" s="29"/>
      <c r="D355" s="29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x14ac:dyDescent="0.2">
      <c r="A356" s="29"/>
      <c r="B356" s="71"/>
      <c r="C356" s="29"/>
      <c r="D356" s="29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x14ac:dyDescent="0.2">
      <c r="A357" s="29"/>
      <c r="B357" s="71"/>
      <c r="C357" s="29"/>
      <c r="D357" s="29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x14ac:dyDescent="0.2">
      <c r="A358" s="29"/>
      <c r="B358" s="71"/>
      <c r="C358" s="29"/>
      <c r="D358" s="29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x14ac:dyDescent="0.2">
      <c r="A359" s="29"/>
      <c r="B359" s="71"/>
      <c r="C359" s="29"/>
      <c r="D359" s="29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x14ac:dyDescent="0.2">
      <c r="A360" s="29"/>
      <c r="B360" s="71"/>
      <c r="C360" s="29"/>
      <c r="D360" s="29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x14ac:dyDescent="0.2">
      <c r="A361" s="29"/>
      <c r="B361" s="71"/>
      <c r="C361" s="29"/>
      <c r="D361" s="29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x14ac:dyDescent="0.2">
      <c r="A362" s="29"/>
      <c r="B362" s="71"/>
      <c r="C362" s="29"/>
      <c r="D362" s="29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x14ac:dyDescent="0.2">
      <c r="A363" s="29"/>
      <c r="B363" s="71"/>
      <c r="C363" s="29"/>
      <c r="D363" s="29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x14ac:dyDescent="0.2">
      <c r="A364" s="29"/>
      <c r="B364" s="71"/>
      <c r="C364" s="29"/>
      <c r="D364" s="29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x14ac:dyDescent="0.2">
      <c r="A365" s="29"/>
      <c r="B365" s="71"/>
      <c r="C365" s="29"/>
      <c r="D365" s="29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x14ac:dyDescent="0.2">
      <c r="A366" s="29"/>
      <c r="B366" s="71"/>
      <c r="C366" s="29"/>
      <c r="D366" s="29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x14ac:dyDescent="0.2">
      <c r="A367" s="29"/>
      <c r="B367" s="71"/>
      <c r="C367" s="29"/>
      <c r="D367" s="29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x14ac:dyDescent="0.2">
      <c r="A368" s="29"/>
      <c r="B368" s="71"/>
      <c r="C368" s="29"/>
      <c r="D368" s="29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x14ac:dyDescent="0.2">
      <c r="A369" s="29"/>
      <c r="B369" s="71"/>
      <c r="C369" s="29"/>
      <c r="D369" s="29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x14ac:dyDescent="0.2">
      <c r="A370" s="29"/>
      <c r="B370" s="71"/>
      <c r="C370" s="29"/>
      <c r="D370" s="29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x14ac:dyDescent="0.2">
      <c r="A371" s="29"/>
      <c r="B371" s="71"/>
      <c r="C371" s="29"/>
      <c r="D371" s="29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x14ac:dyDescent="0.2">
      <c r="A372" s="29"/>
      <c r="B372" s="71"/>
      <c r="C372" s="29"/>
      <c r="D372" s="29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x14ac:dyDescent="0.2">
      <c r="A373" s="29"/>
      <c r="B373" s="71"/>
      <c r="C373" s="29"/>
      <c r="D373" s="29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x14ac:dyDescent="0.2">
      <c r="A374" s="29"/>
      <c r="B374" s="71"/>
      <c r="C374" s="29"/>
      <c r="D374" s="29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x14ac:dyDescent="0.2">
      <c r="A375" s="29"/>
      <c r="B375" s="71"/>
      <c r="C375" s="29"/>
      <c r="D375" s="29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x14ac:dyDescent="0.2">
      <c r="A376" s="29"/>
      <c r="B376" s="71"/>
      <c r="C376" s="29"/>
      <c r="D376" s="29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x14ac:dyDescent="0.2">
      <c r="A377" s="29"/>
      <c r="B377" s="71"/>
      <c r="C377" s="29"/>
      <c r="D377" s="29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x14ac:dyDescent="0.2">
      <c r="A378" s="29"/>
      <c r="B378" s="71"/>
      <c r="C378" s="29"/>
      <c r="D378" s="29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x14ac:dyDescent="0.2">
      <c r="A379" s="29"/>
      <c r="B379" s="71"/>
      <c r="C379" s="29"/>
      <c r="D379" s="29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x14ac:dyDescent="0.2">
      <c r="A380" s="29"/>
      <c r="B380" s="71"/>
      <c r="C380" s="29"/>
      <c r="D380" s="29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x14ac:dyDescent="0.2">
      <c r="A381" s="29"/>
      <c r="B381" s="71"/>
      <c r="C381" s="29"/>
      <c r="D381" s="29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x14ac:dyDescent="0.2">
      <c r="A382" s="29"/>
      <c r="B382" s="71"/>
      <c r="C382" s="29"/>
      <c r="D382" s="29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x14ac:dyDescent="0.2">
      <c r="A383" s="29"/>
      <c r="B383" s="71"/>
      <c r="C383" s="29"/>
      <c r="D383" s="29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x14ac:dyDescent="0.2">
      <c r="A384" s="29"/>
      <c r="B384" s="71"/>
      <c r="C384" s="29"/>
      <c r="D384" s="29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x14ac:dyDescent="0.2">
      <c r="A385" s="29"/>
      <c r="B385" s="71"/>
      <c r="C385" s="29"/>
      <c r="D385" s="29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x14ac:dyDescent="0.2">
      <c r="A386" s="29"/>
      <c r="B386" s="71"/>
      <c r="C386" s="29"/>
      <c r="D386" s="29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x14ac:dyDescent="0.2">
      <c r="A387" s="29"/>
      <c r="B387" s="71"/>
      <c r="C387" s="29"/>
      <c r="D387" s="29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x14ac:dyDescent="0.2">
      <c r="A388" s="29"/>
      <c r="B388" s="71"/>
      <c r="C388" s="29"/>
      <c r="D388" s="29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x14ac:dyDescent="0.2">
      <c r="A389" s="29"/>
      <c r="B389" s="71"/>
      <c r="C389" s="29"/>
      <c r="D389" s="29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x14ac:dyDescent="0.2">
      <c r="A390" s="29"/>
      <c r="B390" s="71"/>
      <c r="C390" s="29"/>
      <c r="D390" s="29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x14ac:dyDescent="0.2">
      <c r="A391" s="29"/>
      <c r="B391" s="71"/>
      <c r="C391" s="29"/>
      <c r="D391" s="29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x14ac:dyDescent="0.2">
      <c r="A392" s="29"/>
      <c r="B392" s="71"/>
      <c r="C392" s="29"/>
      <c r="D392" s="29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x14ac:dyDescent="0.2">
      <c r="A393" s="29"/>
      <c r="B393" s="71"/>
      <c r="C393" s="29"/>
      <c r="D393" s="29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x14ac:dyDescent="0.2">
      <c r="A394" s="29"/>
      <c r="B394" s="71"/>
      <c r="C394" s="29"/>
      <c r="D394" s="29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x14ac:dyDescent="0.2">
      <c r="A395" s="29"/>
      <c r="B395" s="71"/>
      <c r="C395" s="29"/>
      <c r="D395" s="29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x14ac:dyDescent="0.2">
      <c r="A396" s="29"/>
      <c r="B396" s="71"/>
      <c r="C396" s="29"/>
      <c r="D396" s="29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x14ac:dyDescent="0.2">
      <c r="A397" s="29"/>
      <c r="B397" s="71"/>
      <c r="C397" s="29"/>
      <c r="D397" s="29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x14ac:dyDescent="0.2">
      <c r="A398" s="29"/>
      <c r="B398" s="71"/>
      <c r="C398" s="29"/>
      <c r="D398" s="29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x14ac:dyDescent="0.2">
      <c r="A399" s="29"/>
      <c r="B399" s="71"/>
      <c r="C399" s="29"/>
      <c r="D399" s="29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x14ac:dyDescent="0.2">
      <c r="A400" s="29"/>
      <c r="B400" s="71"/>
      <c r="C400" s="29"/>
      <c r="D400" s="29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x14ac:dyDescent="0.2">
      <c r="A401" s="29"/>
      <c r="B401" s="71"/>
      <c r="C401" s="29"/>
      <c r="D401" s="29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x14ac:dyDescent="0.2">
      <c r="A402" s="29"/>
      <c r="B402" s="71"/>
      <c r="C402" s="29"/>
      <c r="D402" s="29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x14ac:dyDescent="0.2">
      <c r="A403" s="29"/>
      <c r="B403" s="71"/>
      <c r="C403" s="29"/>
      <c r="D403" s="29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x14ac:dyDescent="0.2">
      <c r="A404" s="29"/>
      <c r="B404" s="71"/>
      <c r="C404" s="29"/>
      <c r="D404" s="29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x14ac:dyDescent="0.2">
      <c r="A405" s="29"/>
      <c r="B405" s="71"/>
      <c r="C405" s="29"/>
      <c r="D405" s="29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x14ac:dyDescent="0.2">
      <c r="A406" s="29"/>
      <c r="B406" s="71"/>
      <c r="C406" s="29"/>
      <c r="D406" s="29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x14ac:dyDescent="0.2">
      <c r="A407" s="29"/>
      <c r="B407" s="71"/>
      <c r="C407" s="29"/>
      <c r="D407" s="29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x14ac:dyDescent="0.2">
      <c r="A408" s="29"/>
      <c r="B408" s="71"/>
      <c r="C408" s="29"/>
      <c r="D408" s="29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x14ac:dyDescent="0.2">
      <c r="A409" s="29"/>
      <c r="B409" s="71"/>
      <c r="C409" s="29"/>
      <c r="D409" s="29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x14ac:dyDescent="0.2">
      <c r="A410" s="29"/>
      <c r="B410" s="71"/>
      <c r="C410" s="29"/>
      <c r="D410" s="29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x14ac:dyDescent="0.2">
      <c r="A411" s="29"/>
      <c r="B411" s="71"/>
      <c r="C411" s="29"/>
      <c r="D411" s="29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x14ac:dyDescent="0.2">
      <c r="A412" s="29"/>
      <c r="B412" s="71"/>
      <c r="C412" s="29"/>
      <c r="D412" s="29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x14ac:dyDescent="0.2">
      <c r="A413" s="29"/>
      <c r="B413" s="71"/>
      <c r="C413" s="29"/>
      <c r="D413" s="29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x14ac:dyDescent="0.2">
      <c r="A414" s="29"/>
      <c r="B414" s="71"/>
      <c r="C414" s="29"/>
      <c r="D414" s="29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x14ac:dyDescent="0.2">
      <c r="A415" s="29"/>
      <c r="B415" s="71"/>
      <c r="C415" s="29"/>
      <c r="D415" s="29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x14ac:dyDescent="0.2">
      <c r="A416" s="29"/>
      <c r="B416" s="71"/>
      <c r="C416" s="29"/>
      <c r="D416" s="29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x14ac:dyDescent="0.2">
      <c r="A417" s="29"/>
      <c r="B417" s="71"/>
      <c r="C417" s="29"/>
      <c r="D417" s="29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x14ac:dyDescent="0.2">
      <c r="A418" s="29"/>
      <c r="B418" s="71"/>
      <c r="C418" s="29"/>
      <c r="D418" s="29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x14ac:dyDescent="0.2">
      <c r="A419" s="29"/>
      <c r="B419" s="71"/>
      <c r="C419" s="29"/>
      <c r="D419" s="29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x14ac:dyDescent="0.2">
      <c r="A420" s="29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x14ac:dyDescent="0.2">
      <c r="A421" s="29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x14ac:dyDescent="0.2">
      <c r="A422" s="29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x14ac:dyDescent="0.2">
      <c r="A423" s="29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x14ac:dyDescent="0.2">
      <c r="A424" s="29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x14ac:dyDescent="0.2">
      <c r="A425" s="29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x14ac:dyDescent="0.2">
      <c r="A426" s="29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x14ac:dyDescent="0.2">
      <c r="A427" s="29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x14ac:dyDescent="0.2">
      <c r="A428" s="29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x14ac:dyDescent="0.2">
      <c r="A429" s="29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x14ac:dyDescent="0.2">
      <c r="A430" s="29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x14ac:dyDescent="0.2">
      <c r="A431" s="29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x14ac:dyDescent="0.2">
      <c r="A432" s="29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x14ac:dyDescent="0.2">
      <c r="A433" s="29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x14ac:dyDescent="0.2">
      <c r="A434" s="29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x14ac:dyDescent="0.2">
      <c r="A435" s="29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x14ac:dyDescent="0.2">
      <c r="A436" s="29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x14ac:dyDescent="0.2">
      <c r="A437" s="29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x14ac:dyDescent="0.2">
      <c r="A438" s="29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x14ac:dyDescent="0.2">
      <c r="A439" s="29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x14ac:dyDescent="0.2">
      <c r="A440" s="29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x14ac:dyDescent="0.2">
      <c r="A441" s="29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x14ac:dyDescent="0.2">
      <c r="A442" s="29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x14ac:dyDescent="0.2">
      <c r="A443" s="29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x14ac:dyDescent="0.2">
      <c r="A444" s="29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x14ac:dyDescent="0.2">
      <c r="A445" s="29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x14ac:dyDescent="0.2">
      <c r="A446" s="29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x14ac:dyDescent="0.2">
      <c r="A447" s="29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x14ac:dyDescent="0.2">
      <c r="A448" s="29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x14ac:dyDescent="0.2">
      <c r="A449" s="29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x14ac:dyDescent="0.2">
      <c r="A450" s="29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x14ac:dyDescent="0.2">
      <c r="A451" s="29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x14ac:dyDescent="0.2">
      <c r="A452" s="29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x14ac:dyDescent="0.2">
      <c r="A453" s="29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x14ac:dyDescent="0.2">
      <c r="A454" s="29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x14ac:dyDescent="0.2">
      <c r="A455" s="11"/>
    </row>
    <row r="456" spans="1:34" x14ac:dyDescent="0.2">
      <c r="A456" s="11"/>
    </row>
    <row r="457" spans="1:34" x14ac:dyDescent="0.2">
      <c r="A457" s="11"/>
    </row>
    <row r="458" spans="1:34" x14ac:dyDescent="0.2">
      <c r="A458" s="11"/>
    </row>
    <row r="459" spans="1:34" x14ac:dyDescent="0.2">
      <c r="A459" s="11"/>
    </row>
    <row r="460" spans="1:34" x14ac:dyDescent="0.2">
      <c r="A460" s="11"/>
    </row>
    <row r="461" spans="1:34" x14ac:dyDescent="0.2">
      <c r="A461" s="11"/>
    </row>
    <row r="462" spans="1:34" x14ac:dyDescent="0.2">
      <c r="A462" s="11"/>
    </row>
    <row r="463" spans="1:34" x14ac:dyDescent="0.2">
      <c r="A463" s="11"/>
    </row>
    <row r="464" spans="1:34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</sheetData>
  <sheetProtection sheet="1"/>
  <phoneticPr fontId="8" type="noConversion"/>
  <hyperlinks>
    <hyperlink ref="H3800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8"/>
  <sheetViews>
    <sheetView workbookViewId="0"/>
  </sheetViews>
  <sheetFormatPr defaultRowHeight="12.75" x14ac:dyDescent="0.2"/>
  <sheetData>
    <row r="1" spans="1:19" ht="18" x14ac:dyDescent="0.2">
      <c r="A1" s="40" t="s">
        <v>156</v>
      </c>
      <c r="B1" s="14"/>
      <c r="C1" s="14"/>
      <c r="D1" s="14"/>
      <c r="E1" s="14"/>
      <c r="F1" s="22" t="s">
        <v>157</v>
      </c>
      <c r="G1" s="14"/>
      <c r="H1" s="14"/>
      <c r="I1" s="14"/>
      <c r="J1" s="14"/>
      <c r="K1" s="41" t="s">
        <v>158</v>
      </c>
      <c r="L1" s="14" t="s">
        <v>159</v>
      </c>
      <c r="M1" s="14">
        <f ca="1">F18*H18-G18*G18</f>
        <v>33.951844283758021</v>
      </c>
      <c r="N1" s="14"/>
      <c r="O1" s="14"/>
      <c r="P1" s="14"/>
      <c r="Q1" s="14"/>
      <c r="R1" s="14">
        <v>1</v>
      </c>
      <c r="S1" s="14" t="s">
        <v>64</v>
      </c>
    </row>
    <row r="2" spans="1:19" x14ac:dyDescent="0.2">
      <c r="A2" s="59" t="s">
        <v>230</v>
      </c>
      <c r="B2" s="14"/>
      <c r="C2" s="14"/>
      <c r="D2" s="14"/>
      <c r="E2" s="14"/>
      <c r="F2" s="14"/>
      <c r="G2" s="14"/>
      <c r="H2" s="14"/>
      <c r="I2" s="14"/>
      <c r="J2" s="14"/>
      <c r="K2" s="41" t="s">
        <v>160</v>
      </c>
      <c r="L2" s="14" t="s">
        <v>161</v>
      </c>
      <c r="M2" s="14">
        <f ca="1">+D18*H18-F18*G18</f>
        <v>59.4187125276502</v>
      </c>
      <c r="N2" s="14"/>
      <c r="O2" s="14"/>
      <c r="P2" s="14"/>
      <c r="Q2" s="14"/>
      <c r="R2" s="14">
        <v>2</v>
      </c>
      <c r="S2" s="14" t="s">
        <v>43</v>
      </c>
    </row>
    <row r="3" spans="1:19" ht="13.5" thickBot="1" x14ac:dyDescent="0.25">
      <c r="A3" s="14" t="s">
        <v>162</v>
      </c>
      <c r="B3" s="14" t="s">
        <v>163</v>
      </c>
      <c r="C3" s="14"/>
      <c r="D3" s="14"/>
      <c r="E3" s="14"/>
      <c r="F3" s="14"/>
      <c r="G3" s="42" t="s">
        <v>164</v>
      </c>
      <c r="H3" s="42" t="s">
        <v>165</v>
      </c>
      <c r="I3" s="42" t="s">
        <v>166</v>
      </c>
      <c r="J3" s="42" t="s">
        <v>167</v>
      </c>
      <c r="K3" s="41" t="s">
        <v>168</v>
      </c>
      <c r="L3" s="14" t="s">
        <v>169</v>
      </c>
      <c r="M3" s="14">
        <f ca="1">+D18*G18-F18*F18</f>
        <v>-15.820545540930539</v>
      </c>
      <c r="N3" s="14"/>
      <c r="O3" s="14"/>
      <c r="P3" s="14"/>
      <c r="Q3" s="14"/>
      <c r="R3" s="14">
        <v>3</v>
      </c>
      <c r="S3" s="14" t="s">
        <v>170</v>
      </c>
    </row>
    <row r="4" spans="1:19" x14ac:dyDescent="0.2">
      <c r="A4" s="14" t="s">
        <v>171</v>
      </c>
      <c r="B4" s="14" t="s">
        <v>172</v>
      </c>
      <c r="C4" s="14"/>
      <c r="D4" s="14"/>
      <c r="E4" s="14"/>
      <c r="F4" s="43" t="s">
        <v>173</v>
      </c>
      <c r="G4" s="44">
        <f ca="1">(E18*M1-I18*M2+J18*M3)/M7</f>
        <v>-1.8542713732897815</v>
      </c>
      <c r="H4" s="45">
        <f ca="1">+G7/M7*M18</f>
        <v>0.13429868844593421</v>
      </c>
      <c r="I4" s="46">
        <f>+B18</f>
        <v>0.01</v>
      </c>
      <c r="J4" s="47">
        <f ca="1">ABS(H4/G4)</f>
        <v>7.2426663313938947E-2</v>
      </c>
      <c r="K4" s="41" t="s">
        <v>174</v>
      </c>
      <c r="L4" s="14" t="s">
        <v>175</v>
      </c>
      <c r="M4" s="14">
        <f ca="1">+D17*H18-F18*F18</f>
        <v>563.10986919926859</v>
      </c>
      <c r="N4" s="14"/>
      <c r="O4" s="14"/>
      <c r="P4" s="14"/>
      <c r="Q4" s="14"/>
      <c r="R4" s="14">
        <v>4</v>
      </c>
      <c r="S4" s="14" t="s">
        <v>176</v>
      </c>
    </row>
    <row r="5" spans="1:19" x14ac:dyDescent="0.2">
      <c r="A5" s="14" t="s">
        <v>177</v>
      </c>
      <c r="B5" s="48">
        <v>40323</v>
      </c>
      <c r="C5" s="14"/>
      <c r="D5" s="14"/>
      <c r="E5" s="14"/>
      <c r="F5" s="49" t="s">
        <v>178</v>
      </c>
      <c r="G5" s="50">
        <f ca="1">+(-E18*M2+I18*M4-J18*M5)/M7</f>
        <v>9.8429030560998978</v>
      </c>
      <c r="H5" s="51">
        <f ca="1">N18*G7/M7</f>
        <v>0.54693618332153493</v>
      </c>
      <c r="I5" s="52">
        <f>+B18/A18</f>
        <v>9.9999999999999995E-7</v>
      </c>
      <c r="J5" s="47">
        <f ca="1">ABS(H5/G5)</f>
        <v>5.5566551880502843E-2</v>
      </c>
      <c r="K5" s="41" t="s">
        <v>179</v>
      </c>
      <c r="L5" s="14" t="s">
        <v>180</v>
      </c>
      <c r="M5" s="14">
        <f ca="1">+D17*G18-D18*F18</f>
        <v>712.02026406715095</v>
      </c>
      <c r="N5" s="14"/>
      <c r="O5" s="14"/>
      <c r="P5" s="14"/>
      <c r="Q5" s="14"/>
      <c r="R5" s="14">
        <v>5</v>
      </c>
      <c r="S5" s="14" t="s">
        <v>181</v>
      </c>
    </row>
    <row r="6" spans="1:19" ht="13.5" thickBot="1" x14ac:dyDescent="0.25">
      <c r="A6" s="14"/>
      <c r="B6" s="14"/>
      <c r="C6" s="14"/>
      <c r="D6" s="14"/>
      <c r="E6" s="14"/>
      <c r="F6" s="53" t="s">
        <v>182</v>
      </c>
      <c r="G6" s="54">
        <f ca="1">+(E18*M3-I18*M5+J18*M6)/M7</f>
        <v>-4.8947613554411218</v>
      </c>
      <c r="H6" s="55">
        <f ca="1">O18*G7/M7</f>
        <v>0.89736674043920484</v>
      </c>
      <c r="I6" s="56">
        <f>+B18/A18^2</f>
        <v>1E-10</v>
      </c>
      <c r="J6" s="47">
        <f ca="1">ABS(H6/G6)</f>
        <v>0.18333207183669387</v>
      </c>
      <c r="K6" s="57" t="s">
        <v>183</v>
      </c>
      <c r="L6" s="58" t="s">
        <v>184</v>
      </c>
      <c r="M6" s="58">
        <f ca="1">+D17*F18-D18*D18</f>
        <v>1515.8623474399988</v>
      </c>
      <c r="N6" s="14"/>
      <c r="O6" s="14"/>
      <c r="P6" s="14"/>
      <c r="Q6" s="14"/>
      <c r="R6" s="14">
        <v>6</v>
      </c>
      <c r="S6" s="14" t="s">
        <v>185</v>
      </c>
    </row>
    <row r="7" spans="1:19" x14ac:dyDescent="0.2">
      <c r="A7" s="16">
        <v>21</v>
      </c>
      <c r="B7" s="14"/>
      <c r="C7" s="14"/>
      <c r="D7" s="14"/>
      <c r="E7" s="14"/>
      <c r="F7" s="22" t="s">
        <v>186</v>
      </c>
      <c r="G7" s="59">
        <f ca="1">SQRT(L18/(D17-3))</f>
        <v>1.0864436901736341</v>
      </c>
      <c r="H7" s="14"/>
      <c r="I7" s="60">
        <f>+B22</f>
        <v>-8.4391999989748001E-2</v>
      </c>
      <c r="J7" s="14"/>
      <c r="K7" s="41" t="s">
        <v>187</v>
      </c>
      <c r="L7" s="14" t="s">
        <v>188</v>
      </c>
      <c r="M7" s="14">
        <f ca="1">+D17*M1-D18*M2+F18*M3</f>
        <v>2221.9499471075533</v>
      </c>
      <c r="N7" s="14"/>
      <c r="O7" s="14"/>
      <c r="P7" s="14"/>
      <c r="Q7" s="14"/>
      <c r="R7" s="14">
        <v>7</v>
      </c>
      <c r="S7" s="14" t="s">
        <v>189</v>
      </c>
    </row>
    <row r="8" spans="1:19" x14ac:dyDescent="0.2">
      <c r="A8" s="16">
        <f>20+COUNT(A21:A1445)</f>
        <v>176</v>
      </c>
      <c r="B8" s="14"/>
      <c r="C8" s="14"/>
      <c r="D8" s="14"/>
      <c r="E8" s="14"/>
      <c r="F8" s="22"/>
      <c r="G8" s="59"/>
      <c r="H8" s="14"/>
      <c r="I8" s="60"/>
      <c r="J8" s="14"/>
      <c r="K8" s="14"/>
      <c r="L8" s="14"/>
      <c r="M8" s="14"/>
      <c r="N8" s="14"/>
      <c r="O8" s="14"/>
      <c r="P8" s="14"/>
      <c r="Q8" s="14"/>
      <c r="R8" s="14">
        <v>8</v>
      </c>
      <c r="S8" s="14" t="s">
        <v>190</v>
      </c>
    </row>
    <row r="9" spans="1:19" x14ac:dyDescent="0.2">
      <c r="A9" s="14"/>
      <c r="B9" s="14"/>
      <c r="C9" s="14"/>
      <c r="D9" s="14"/>
      <c r="E9" s="14"/>
      <c r="F9" s="22"/>
      <c r="G9" s="59"/>
      <c r="H9" s="14"/>
      <c r="I9" s="60"/>
      <c r="J9" s="14"/>
      <c r="K9" s="14"/>
      <c r="L9" s="14"/>
      <c r="M9" s="14"/>
      <c r="N9" s="14"/>
      <c r="O9" s="14"/>
      <c r="P9" s="14"/>
      <c r="Q9" s="14"/>
      <c r="R9" s="14">
        <v>9</v>
      </c>
      <c r="S9" s="14" t="s">
        <v>126</v>
      </c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10</v>
      </c>
      <c r="S10" s="14" t="s">
        <v>191</v>
      </c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11</v>
      </c>
      <c r="S11" s="14" t="s">
        <v>45</v>
      </c>
    </row>
    <row r="12" spans="1:19" x14ac:dyDescent="0.2">
      <c r="A12" s="4" t="str">
        <f>A$15&amp;$C12</f>
        <v>A21</v>
      </c>
      <c r="B12" s="14" t="s">
        <v>192</v>
      </c>
      <c r="C12" s="15">
        <v>21</v>
      </c>
      <c r="D12" s="4" t="str">
        <f>D$15&amp;$C12</f>
        <v>D21</v>
      </c>
      <c r="E12" s="4" t="str">
        <f t="shared" ref="E12:O12" si="0">E15&amp;$C12</f>
        <v>E21</v>
      </c>
      <c r="F12" s="4" t="str">
        <f t="shared" si="0"/>
        <v>F21</v>
      </c>
      <c r="G12" s="4" t="str">
        <f t="shared" si="0"/>
        <v>G21</v>
      </c>
      <c r="H12" s="4" t="str">
        <f t="shared" si="0"/>
        <v>H21</v>
      </c>
      <c r="I12" s="4" t="str">
        <f t="shared" si="0"/>
        <v>I21</v>
      </c>
      <c r="J12" s="4" t="str">
        <f t="shared" si="0"/>
        <v>J21</v>
      </c>
      <c r="K12" s="4" t="str">
        <f t="shared" si="0"/>
        <v>K21</v>
      </c>
      <c r="L12" s="4" t="str">
        <f t="shared" si="0"/>
        <v>L21</v>
      </c>
      <c r="M12" s="4" t="str">
        <f t="shared" si="0"/>
        <v>M21</v>
      </c>
      <c r="N12" s="4" t="str">
        <f t="shared" si="0"/>
        <v>N21</v>
      </c>
      <c r="O12" s="4" t="str">
        <f t="shared" si="0"/>
        <v>O21</v>
      </c>
      <c r="P12" s="14"/>
      <c r="Q12" s="14"/>
      <c r="R12" s="14">
        <v>12</v>
      </c>
      <c r="S12" s="14" t="s">
        <v>193</v>
      </c>
    </row>
    <row r="13" spans="1:19" x14ac:dyDescent="0.2">
      <c r="A13" s="4" t="str">
        <f>A$15&amp;$C13</f>
        <v>A176</v>
      </c>
      <c r="B13" s="14" t="s">
        <v>194</v>
      </c>
      <c r="C13" s="15">
        <v>176</v>
      </c>
      <c r="D13" s="4" t="str">
        <f>D$15&amp;$C13</f>
        <v>D176</v>
      </c>
      <c r="E13" s="4" t="str">
        <f t="shared" ref="E13:O13" si="1">E$15&amp;$C13</f>
        <v>E176</v>
      </c>
      <c r="F13" s="4" t="str">
        <f t="shared" si="1"/>
        <v>F176</v>
      </c>
      <c r="G13" s="4" t="str">
        <f t="shared" si="1"/>
        <v>G176</v>
      </c>
      <c r="H13" s="4" t="str">
        <f t="shared" si="1"/>
        <v>H176</v>
      </c>
      <c r="I13" s="4" t="str">
        <f t="shared" si="1"/>
        <v>I176</v>
      </c>
      <c r="J13" s="4" t="str">
        <f t="shared" si="1"/>
        <v>J176</v>
      </c>
      <c r="K13" s="4" t="str">
        <f t="shared" si="1"/>
        <v>K176</v>
      </c>
      <c r="L13" s="4" t="str">
        <f t="shared" si="1"/>
        <v>L176</v>
      </c>
      <c r="M13" s="4" t="str">
        <f t="shared" si="1"/>
        <v>M176</v>
      </c>
      <c r="N13" s="4" t="str">
        <f t="shared" si="1"/>
        <v>N176</v>
      </c>
      <c r="O13" s="4" t="str">
        <f t="shared" si="1"/>
        <v>O176</v>
      </c>
      <c r="P13" s="14"/>
      <c r="Q13" s="14"/>
      <c r="R13" s="14">
        <v>13</v>
      </c>
      <c r="S13" s="14" t="s">
        <v>195</v>
      </c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14</v>
      </c>
      <c r="S14" s="14" t="s">
        <v>196</v>
      </c>
    </row>
    <row r="15" spans="1:19" x14ac:dyDescent="0.2">
      <c r="A15" s="4" t="s">
        <v>64</v>
      </c>
      <c r="B15" s="14"/>
      <c r="C15" s="14"/>
      <c r="D15" s="4" t="str">
        <f t="shared" ref="D15:O15" si="2">VLOOKUP(D16,$R1:$S25,2,FALSE)</f>
        <v>D</v>
      </c>
      <c r="E15" s="4" t="str">
        <f t="shared" si="2"/>
        <v>E</v>
      </c>
      <c r="F15" s="4" t="str">
        <f t="shared" si="2"/>
        <v>F</v>
      </c>
      <c r="G15" s="4" t="str">
        <f t="shared" si="2"/>
        <v>G</v>
      </c>
      <c r="H15" s="4" t="str">
        <f t="shared" si="2"/>
        <v>H</v>
      </c>
      <c r="I15" s="4" t="str">
        <f t="shared" si="2"/>
        <v>I</v>
      </c>
      <c r="J15" s="4" t="str">
        <f t="shared" si="2"/>
        <v>J</v>
      </c>
      <c r="K15" s="4" t="str">
        <f t="shared" si="2"/>
        <v>K</v>
      </c>
      <c r="L15" s="4" t="str">
        <f t="shared" si="2"/>
        <v>L</v>
      </c>
      <c r="M15" s="4" t="str">
        <f t="shared" si="2"/>
        <v>M</v>
      </c>
      <c r="N15" s="4" t="str">
        <f t="shared" si="2"/>
        <v>N</v>
      </c>
      <c r="O15" s="4" t="str">
        <f t="shared" si="2"/>
        <v>O</v>
      </c>
      <c r="P15" s="14"/>
      <c r="Q15" s="14"/>
      <c r="R15" s="14">
        <v>15</v>
      </c>
      <c r="S15" s="14" t="s">
        <v>197</v>
      </c>
    </row>
    <row r="16" spans="1:19" x14ac:dyDescent="0.2">
      <c r="A16" s="4">
        <f>COLUMN()</f>
        <v>1</v>
      </c>
      <c r="B16" s="14"/>
      <c r="C16" s="14"/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14"/>
      <c r="Q16" s="14"/>
      <c r="R16" s="14">
        <v>16</v>
      </c>
      <c r="S16" s="14" t="s">
        <v>198</v>
      </c>
    </row>
    <row r="17" spans="1:19" x14ac:dyDescent="0.2">
      <c r="A17" s="22" t="s">
        <v>199</v>
      </c>
      <c r="B17" s="14"/>
      <c r="C17" s="14" t="s">
        <v>200</v>
      </c>
      <c r="D17" s="14">
        <f>C13-C12+1</f>
        <v>156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17</v>
      </c>
      <c r="S17" s="14" t="s">
        <v>201</v>
      </c>
    </row>
    <row r="18" spans="1:19" x14ac:dyDescent="0.2">
      <c r="A18" s="61">
        <v>10000</v>
      </c>
      <c r="B18" s="61">
        <v>0.01</v>
      </c>
      <c r="C18" s="14" t="s">
        <v>202</v>
      </c>
      <c r="D18" s="14">
        <f ca="1">SUM(INDIRECT(D12):INDIRECT(D13))</f>
        <v>45.606400000000022</v>
      </c>
      <c r="E18" s="14">
        <f ca="1">SUM(INDIRECT(E12):INDIRECT(E13))</f>
        <v>46.808600055373972</v>
      </c>
      <c r="F18" s="14">
        <f ca="1">SUM(INDIRECT(F12):INDIRECT(F13))</f>
        <v>23.050038900000004</v>
      </c>
      <c r="G18" s="14">
        <f ca="1">SUM(INDIRECT(G12):INDIRECT(G13))</f>
        <v>11.302881783051998</v>
      </c>
      <c r="H18" s="14">
        <f ca="1">SUM(INDIRECT(H12):INDIRECT(H13))</f>
        <v>7.015475400581936</v>
      </c>
      <c r="I18" s="14">
        <f ca="1">SUM(INDIRECT(I12):INDIRECT(I13))</f>
        <v>86.987747416425989</v>
      </c>
      <c r="J18" s="14">
        <f ca="1">SUM(INDIRECT(J12):INDIRECT(J13))</f>
        <v>34.173064478836153</v>
      </c>
      <c r="K18" s="14"/>
      <c r="L18" s="14">
        <f ca="1">SUM(INDIRECT(L12):INDIRECT(L13))</f>
        <v>180.59506346346984</v>
      </c>
      <c r="M18" s="14">
        <f ca="1">SQRT(SUM(INDIRECT(M12):INDIRECT(M13)))</f>
        <v>274.66215358236059</v>
      </c>
      <c r="N18" s="14">
        <f ca="1">SQRT(SUM(INDIRECT(N12):INDIRECT(N13)))</f>
        <v>1118.5713853317786</v>
      </c>
      <c r="O18" s="14">
        <f ca="1">SQRT(SUM(INDIRECT(O12):INDIRECT(O13)))</f>
        <v>1835.257546699273</v>
      </c>
      <c r="P18" s="14"/>
      <c r="Q18" s="14"/>
      <c r="R18" s="14">
        <v>18</v>
      </c>
      <c r="S18" s="14" t="s">
        <v>203</v>
      </c>
    </row>
    <row r="19" spans="1:19" x14ac:dyDescent="0.2">
      <c r="A19" s="62" t="s">
        <v>204</v>
      </c>
      <c r="B19" s="14"/>
      <c r="C19" s="14"/>
      <c r="D19" s="63" t="s">
        <v>205</v>
      </c>
      <c r="E19" s="63" t="s">
        <v>206</v>
      </c>
      <c r="F19" s="63" t="s">
        <v>207</v>
      </c>
      <c r="G19" s="63" t="s">
        <v>208</v>
      </c>
      <c r="H19" s="63" t="s">
        <v>209</v>
      </c>
      <c r="I19" s="63" t="s">
        <v>210</v>
      </c>
      <c r="J19" s="63" t="s">
        <v>211</v>
      </c>
      <c r="K19" s="64"/>
      <c r="L19" s="64"/>
      <c r="M19" s="64"/>
      <c r="N19" s="64"/>
      <c r="O19" s="64"/>
      <c r="P19" s="14"/>
      <c r="Q19" s="14"/>
      <c r="R19" s="14">
        <v>19</v>
      </c>
      <c r="S19" s="14" t="s">
        <v>78</v>
      </c>
    </row>
    <row r="20" spans="1:19" ht="15" thickBot="1" x14ac:dyDescent="0.25">
      <c r="A20" s="5" t="s">
        <v>212</v>
      </c>
      <c r="B20" s="5" t="s">
        <v>213</v>
      </c>
      <c r="C20" s="14"/>
      <c r="D20" s="7" t="s">
        <v>212</v>
      </c>
      <c r="E20" s="7" t="s">
        <v>213</v>
      </c>
      <c r="F20" s="7" t="s">
        <v>214</v>
      </c>
      <c r="G20" s="7" t="s">
        <v>215</v>
      </c>
      <c r="H20" s="7" t="s">
        <v>216</v>
      </c>
      <c r="I20" s="7" t="s">
        <v>217</v>
      </c>
      <c r="J20" s="7" t="s">
        <v>218</v>
      </c>
      <c r="K20" s="65" t="s">
        <v>219</v>
      </c>
      <c r="L20" s="7" t="s">
        <v>220</v>
      </c>
      <c r="M20" s="7" t="s">
        <v>221</v>
      </c>
      <c r="N20" s="7" t="s">
        <v>222</v>
      </c>
      <c r="O20" s="7" t="s">
        <v>223</v>
      </c>
      <c r="P20" s="42" t="s">
        <v>224</v>
      </c>
      <c r="Q20" s="14"/>
      <c r="R20" s="14">
        <v>20</v>
      </c>
      <c r="S20" s="14" t="s">
        <v>225</v>
      </c>
    </row>
    <row r="21" spans="1:19" x14ac:dyDescent="0.2">
      <c r="A21" s="66">
        <v>-4702</v>
      </c>
      <c r="B21" s="66">
        <v>-7.9207999995560385E-2</v>
      </c>
      <c r="C21" s="14"/>
      <c r="D21" s="67">
        <f t="shared" ref="D21:D52" si="3">A21/A$18</f>
        <v>-0.47020000000000001</v>
      </c>
      <c r="E21" s="67">
        <f t="shared" ref="E21:E52" si="4">B21/B$18</f>
        <v>-7.9207999995560385</v>
      </c>
      <c r="F21" s="16">
        <f>D21*D21</f>
        <v>0.22108804000000001</v>
      </c>
      <c r="G21" s="16">
        <f>D21*F21</f>
        <v>-0.10395559640800001</v>
      </c>
      <c r="H21" s="16">
        <f>F21*F21</f>
        <v>4.8879921431041605E-2</v>
      </c>
      <c r="I21" s="16">
        <f>E21*D21</f>
        <v>3.7243601597912495</v>
      </c>
      <c r="J21" s="16">
        <f>I21*D21</f>
        <v>-1.7511941471338455</v>
      </c>
      <c r="K21" s="16">
        <f t="shared" ref="K21:K80" ca="1" si="5">+G$4+G$5*D21+G$6*D21^2</f>
        <v>-7.5645775846101753</v>
      </c>
      <c r="L21" s="16">
        <f ca="1">+(K21-E21)^2</f>
        <v>0.12689440890986278</v>
      </c>
      <c r="M21" s="16">
        <f t="shared" ref="M21:M52" ca="1" si="6">(M$1-M$2*D21+M$3*F21)^2</f>
        <v>3409.7178666288419</v>
      </c>
      <c r="N21" s="16">
        <f t="shared" ref="N21:N52" ca="1" si="7">(-M$2+M$4*D21-M$5*F21)^2</f>
        <v>231950.25112990991</v>
      </c>
      <c r="O21" s="16">
        <f t="shared" ref="O21:O52" ca="1" si="8">+(M$3-D21*M$5+F21*M$6)^2</f>
        <v>427860.43884292687</v>
      </c>
      <c r="P21" s="14">
        <f ca="1">+E21-K21</f>
        <v>-0.35622241494586326</v>
      </c>
      <c r="Q21" s="14"/>
      <c r="R21" s="14">
        <v>21</v>
      </c>
      <c r="S21" s="14" t="s">
        <v>226</v>
      </c>
    </row>
    <row r="22" spans="1:19" x14ac:dyDescent="0.2">
      <c r="A22" s="66">
        <v>-4698</v>
      </c>
      <c r="B22" s="66">
        <v>-8.4391999989748001E-2</v>
      </c>
      <c r="C22" s="14"/>
      <c r="D22" s="67">
        <f t="shared" si="3"/>
        <v>-0.4698</v>
      </c>
      <c r="E22" s="67">
        <f t="shared" si="4"/>
        <v>-8.4391999989748001</v>
      </c>
      <c r="F22" s="16">
        <f t="shared" ref="F22:F81" si="9">D22*D22</f>
        <v>0.22071204</v>
      </c>
      <c r="G22" s="16">
        <f t="shared" ref="G22:G81" si="10">D22*F22</f>
        <v>-0.103690516392</v>
      </c>
      <c r="H22" s="16">
        <f t="shared" ref="H22:H81" si="11">F22*F22</f>
        <v>4.8713804600961599E-2</v>
      </c>
      <c r="I22" s="16">
        <f t="shared" ref="I22:I81" si="12">E22*D22</f>
        <v>3.964736159518361</v>
      </c>
      <c r="J22" s="16">
        <f t="shared" ref="J22:J81" si="13">I22*D22</f>
        <v>-1.8626330477417259</v>
      </c>
      <c r="K22" s="16">
        <f t="shared" ca="1" si="5"/>
        <v>-7.5587999931180887</v>
      </c>
      <c r="L22" s="16">
        <f t="shared" ref="L22:L81" ca="1" si="14">+(K22-E22)^2</f>
        <v>0.77510417031249745</v>
      </c>
      <c r="M22" s="16">
        <f t="shared" ca="1" si="6"/>
        <v>3407.6371865961974</v>
      </c>
      <c r="N22" s="16">
        <f t="shared" ca="1" si="7"/>
        <v>231475.65966844725</v>
      </c>
      <c r="O22" s="16">
        <f t="shared" ca="1" si="8"/>
        <v>426742.93848278001</v>
      </c>
      <c r="P22" s="14">
        <f t="shared" ref="P22:P81" ca="1" si="15">+E22-K22</f>
        <v>-0.88040000585671141</v>
      </c>
      <c r="Q22" s="14"/>
      <c r="R22" s="14">
        <v>22</v>
      </c>
      <c r="S22" s="14" t="s">
        <v>227</v>
      </c>
    </row>
    <row r="23" spans="1:19" x14ac:dyDescent="0.2">
      <c r="A23" s="66">
        <v>-4690</v>
      </c>
      <c r="B23" s="66">
        <v>-7.7760000000125729E-2</v>
      </c>
      <c r="C23" s="14"/>
      <c r="D23" s="67">
        <f t="shared" si="3"/>
        <v>-0.46899999999999997</v>
      </c>
      <c r="E23" s="67">
        <f t="shared" si="4"/>
        <v>-7.7760000000125729</v>
      </c>
      <c r="F23" s="16">
        <f t="shared" si="9"/>
        <v>0.21996099999999996</v>
      </c>
      <c r="G23" s="16">
        <f t="shared" si="10"/>
        <v>-0.10316170899999998</v>
      </c>
      <c r="H23" s="16">
        <f t="shared" si="11"/>
        <v>4.8382841520999982E-2</v>
      </c>
      <c r="I23" s="16">
        <f t="shared" si="12"/>
        <v>3.6469440000058966</v>
      </c>
      <c r="J23" s="16">
        <f t="shared" si="13"/>
        <v>-1.7104167360027653</v>
      </c>
      <c r="K23" s="16">
        <f t="shared" ca="1" si="5"/>
        <v>-7.5472495091048168</v>
      </c>
      <c r="L23" s="16">
        <f t="shared" ca="1" si="14"/>
        <v>5.2326787090539367E-2</v>
      </c>
      <c r="M23" s="16">
        <f t="shared" ca="1" si="6"/>
        <v>3403.4759595397954</v>
      </c>
      <c r="N23" s="16">
        <f t="shared" ca="1" si="7"/>
        <v>230528.59120449368</v>
      </c>
      <c r="O23" s="16">
        <f t="shared" ca="1" si="8"/>
        <v>424514.21787527588</v>
      </c>
      <c r="P23" s="14">
        <f t="shared" ca="1" si="15"/>
        <v>-0.22875049090775601</v>
      </c>
      <c r="Q23" s="14"/>
      <c r="R23" s="14">
        <v>23</v>
      </c>
      <c r="S23" s="14" t="s">
        <v>228</v>
      </c>
    </row>
    <row r="24" spans="1:19" x14ac:dyDescent="0.2">
      <c r="A24" s="66">
        <v>-3766</v>
      </c>
      <c r="B24" s="66">
        <v>-9.9263999996765051E-2</v>
      </c>
      <c r="C24" s="14"/>
      <c r="D24" s="67">
        <f t="shared" si="3"/>
        <v>-0.37659999999999999</v>
      </c>
      <c r="E24" s="67">
        <f t="shared" si="4"/>
        <v>-9.9263999996765051</v>
      </c>
      <c r="F24" s="16">
        <f t="shared" si="9"/>
        <v>0.14182755999999999</v>
      </c>
      <c r="G24" s="16">
        <f t="shared" si="10"/>
        <v>-5.3412259095999996E-2</v>
      </c>
      <c r="H24" s="16">
        <f t="shared" si="11"/>
        <v>2.0115056775553596E-2</v>
      </c>
      <c r="I24" s="16">
        <f t="shared" si="12"/>
        <v>3.7382822398781719</v>
      </c>
      <c r="J24" s="16">
        <f t="shared" si="13"/>
        <v>-1.4078370915381195</v>
      </c>
      <c r="K24" s="16">
        <f t="shared" ca="1" si="5"/>
        <v>-6.2553207240415105</v>
      </c>
      <c r="L24" s="16">
        <f t="shared" ca="1" si="14"/>
        <v>13.476823047996756</v>
      </c>
      <c r="M24" s="16">
        <f t="shared" ca="1" si="6"/>
        <v>2925.2025905396918</v>
      </c>
      <c r="N24" s="16">
        <f t="shared" ca="1" si="7"/>
        <v>138733.89046435506</v>
      </c>
      <c r="O24" s="16">
        <f t="shared" ca="1" si="8"/>
        <v>218385.49994717908</v>
      </c>
      <c r="P24" s="14">
        <f t="shared" ca="1" si="15"/>
        <v>-3.6710792756349946</v>
      </c>
      <c r="Q24" s="14"/>
      <c r="R24" s="14">
        <v>25</v>
      </c>
      <c r="S24" s="14" t="s">
        <v>213</v>
      </c>
    </row>
    <row r="25" spans="1:19" x14ac:dyDescent="0.2">
      <c r="A25" s="66">
        <v>-3707</v>
      </c>
      <c r="B25" s="66">
        <v>-7.472799999959534E-2</v>
      </c>
      <c r="C25" s="14"/>
      <c r="D25" s="67">
        <f t="shared" si="3"/>
        <v>-0.37069999999999997</v>
      </c>
      <c r="E25" s="67">
        <f t="shared" si="4"/>
        <v>-7.472799999959534</v>
      </c>
      <c r="F25" s="16">
        <f t="shared" si="9"/>
        <v>0.13741848999999998</v>
      </c>
      <c r="G25" s="16">
        <f t="shared" si="10"/>
        <v>-5.0941034242999984E-2</v>
      </c>
      <c r="H25" s="16">
        <f t="shared" si="11"/>
        <v>1.8883841393880094E-2</v>
      </c>
      <c r="I25" s="16">
        <f t="shared" si="12"/>
        <v>2.7701669599849992</v>
      </c>
      <c r="J25" s="16">
        <f t="shared" si="13"/>
        <v>-1.0269008920664391</v>
      </c>
      <c r="K25" s="16">
        <f t="shared" ca="1" si="5"/>
        <v>-6.1756662505610853</v>
      </c>
      <c r="L25" s="16">
        <f t="shared" ca="1" si="14"/>
        <v>1.6825559638284775</v>
      </c>
      <c r="M25" s="16">
        <f t="shared" ca="1" si="6"/>
        <v>2894.905446657945</v>
      </c>
      <c r="N25" s="16">
        <f t="shared" ca="1" si="7"/>
        <v>133962.06877133792</v>
      </c>
      <c r="O25" s="16">
        <f t="shared" ca="1" si="8"/>
        <v>208330.97502393948</v>
      </c>
      <c r="P25" s="14">
        <f t="shared" ca="1" si="15"/>
        <v>-1.2971337493984487</v>
      </c>
      <c r="Q25" s="14"/>
      <c r="R25" s="14">
        <v>26</v>
      </c>
      <c r="S25" s="14" t="s">
        <v>229</v>
      </c>
    </row>
    <row r="26" spans="1:19" x14ac:dyDescent="0.2">
      <c r="A26" s="66">
        <v>-2276</v>
      </c>
      <c r="B26" s="66">
        <v>-3.6703999998280779E-2</v>
      </c>
      <c r="C26" s="14"/>
      <c r="D26" s="67">
        <f t="shared" si="3"/>
        <v>-0.2276</v>
      </c>
      <c r="E26" s="67">
        <f t="shared" si="4"/>
        <v>-3.6703999998280779</v>
      </c>
      <c r="F26" s="16">
        <f t="shared" si="9"/>
        <v>5.1801759999999995E-2</v>
      </c>
      <c r="G26" s="16">
        <f t="shared" si="10"/>
        <v>-1.1790080575999999E-2</v>
      </c>
      <c r="H26" s="16">
        <f t="shared" si="11"/>
        <v>2.6834223390975994E-3</v>
      </c>
      <c r="I26" s="16">
        <f t="shared" si="12"/>
        <v>0.83538303996087049</v>
      </c>
      <c r="J26" s="16">
        <f t="shared" si="13"/>
        <v>-0.19013317989509412</v>
      </c>
      <c r="K26" s="16">
        <f t="shared" ca="1" si="5"/>
        <v>-4.348073361849953</v>
      </c>
      <c r="L26" s="16">
        <f t="shared" ca="1" si="14"/>
        <v>0.45924118559403143</v>
      </c>
      <c r="M26" s="16">
        <f t="shared" ca="1" si="6"/>
        <v>2176.7833766034969</v>
      </c>
      <c r="N26" s="16">
        <f t="shared" ca="1" si="7"/>
        <v>50385.174422203854</v>
      </c>
      <c r="O26" s="16">
        <f t="shared" ca="1" si="8"/>
        <v>50516.879624344736</v>
      </c>
      <c r="P26" s="14">
        <f t="shared" ca="1" si="15"/>
        <v>0.67767336202187511</v>
      </c>
      <c r="Q26" s="14"/>
      <c r="R26" s="14"/>
    </row>
    <row r="27" spans="1:19" x14ac:dyDescent="0.2">
      <c r="A27" s="66">
        <v>-308</v>
      </c>
      <c r="B27" s="66">
        <v>7.1680000037304126E-3</v>
      </c>
      <c r="C27" s="14"/>
      <c r="D27" s="67">
        <f t="shared" si="3"/>
        <v>-3.0800000000000001E-2</v>
      </c>
      <c r="E27" s="67">
        <f t="shared" si="4"/>
        <v>0.71680000037304126</v>
      </c>
      <c r="F27" s="16">
        <f t="shared" si="9"/>
        <v>9.4864000000000005E-4</v>
      </c>
      <c r="G27" s="16">
        <f t="shared" si="10"/>
        <v>-2.9218112000000004E-5</v>
      </c>
      <c r="H27" s="16">
        <f t="shared" si="11"/>
        <v>8.9991784960000014E-7</v>
      </c>
      <c r="I27" s="16">
        <f t="shared" si="12"/>
        <v>-2.2077440011489671E-2</v>
      </c>
      <c r="J27" s="16">
        <f t="shared" si="13"/>
        <v>6.7998515235388193E-4</v>
      </c>
      <c r="K27" s="16">
        <f t="shared" ca="1" si="5"/>
        <v>-2.1620761538298838</v>
      </c>
      <c r="L27" s="16">
        <f t="shared" ca="1" si="14"/>
        <v>8.2879279112382243</v>
      </c>
      <c r="M27" s="16">
        <f t="shared" ca="1" si="6"/>
        <v>1279.2734695649376</v>
      </c>
      <c r="N27" s="16">
        <f t="shared" ca="1" si="7"/>
        <v>5996.635697880195</v>
      </c>
      <c r="O27" s="16">
        <f t="shared" ca="1" si="8"/>
        <v>56.967567722600066</v>
      </c>
      <c r="P27" s="14">
        <f t="shared" ca="1" si="15"/>
        <v>2.8788761542029251</v>
      </c>
      <c r="Q27" s="14"/>
      <c r="R27" s="14"/>
    </row>
    <row r="28" spans="1:19" x14ac:dyDescent="0.2">
      <c r="A28" s="66">
        <v>-298</v>
      </c>
      <c r="B28" s="66">
        <v>6.2080000061541796E-3</v>
      </c>
      <c r="C28" s="14"/>
      <c r="D28" s="67">
        <f t="shared" si="3"/>
        <v>-2.98E-2</v>
      </c>
      <c r="E28" s="67">
        <f t="shared" si="4"/>
        <v>0.62080000061541796</v>
      </c>
      <c r="F28" s="16">
        <f t="shared" si="9"/>
        <v>8.8803999999999999E-4</v>
      </c>
      <c r="G28" s="16">
        <f t="shared" si="10"/>
        <v>-2.6463592E-5</v>
      </c>
      <c r="H28" s="16">
        <f t="shared" si="11"/>
        <v>7.8861504160000001E-7</v>
      </c>
      <c r="I28" s="16">
        <f t="shared" si="12"/>
        <v>-1.8499840018339455E-2</v>
      </c>
      <c r="J28" s="16">
        <f t="shared" si="13"/>
        <v>5.5129523254651572E-4</v>
      </c>
      <c r="K28" s="16">
        <f t="shared" ca="1" si="5"/>
        <v>-2.1519366282356445</v>
      </c>
      <c r="L28" s="16">
        <f t="shared" ca="1" si="14"/>
        <v>7.6880684129723544</v>
      </c>
      <c r="M28" s="16">
        <f t="shared" ca="1" si="6"/>
        <v>1275.0950182687616</v>
      </c>
      <c r="N28" s="16">
        <f t="shared" ca="1" si="7"/>
        <v>5903.1084507412979</v>
      </c>
      <c r="O28" s="16">
        <f t="shared" ca="1" si="8"/>
        <v>45.478902199834806</v>
      </c>
      <c r="P28" s="14">
        <f t="shared" ca="1" si="15"/>
        <v>2.7727366288510624</v>
      </c>
      <c r="Q28" s="14"/>
      <c r="R28" s="14"/>
    </row>
    <row r="29" spans="1:19" x14ac:dyDescent="0.2">
      <c r="A29" s="66">
        <v>-41</v>
      </c>
      <c r="B29" s="66">
        <v>1.1359999989508651E-3</v>
      </c>
      <c r="C29" s="14"/>
      <c r="D29" s="67">
        <f t="shared" si="3"/>
        <v>-4.1000000000000003E-3</v>
      </c>
      <c r="E29" s="67">
        <f t="shared" si="4"/>
        <v>0.11359999989508651</v>
      </c>
      <c r="F29" s="16">
        <f t="shared" si="9"/>
        <v>1.6810000000000003E-5</v>
      </c>
      <c r="G29" s="16">
        <f t="shared" si="10"/>
        <v>-6.8921000000000025E-8</v>
      </c>
      <c r="H29" s="16">
        <f t="shared" si="11"/>
        <v>2.8257610000000012E-10</v>
      </c>
      <c r="I29" s="16">
        <f t="shared" si="12"/>
        <v>-4.6575999956985473E-4</v>
      </c>
      <c r="J29" s="16">
        <f t="shared" si="13"/>
        <v>1.9096159982364045E-6</v>
      </c>
      <c r="K29" s="16">
        <f t="shared" ca="1" si="5"/>
        <v>-1.894709556758176</v>
      </c>
      <c r="L29" s="16">
        <f t="shared" ca="1" si="14"/>
        <v>4.0333072753448249</v>
      </c>
      <c r="M29" s="16">
        <f t="shared" ca="1" si="6"/>
        <v>1169.3113653111893</v>
      </c>
      <c r="N29" s="16">
        <f t="shared" ca="1" si="7"/>
        <v>3811.7574701042872</v>
      </c>
      <c r="O29" s="16">
        <f t="shared" ca="1" si="8"/>
        <v>165.78573152368259</v>
      </c>
      <c r="P29" s="14">
        <f t="shared" ca="1" si="15"/>
        <v>2.0083095566532627</v>
      </c>
      <c r="Q29" s="14"/>
      <c r="R29" s="14"/>
    </row>
    <row r="30" spans="1:19" x14ac:dyDescent="0.2">
      <c r="A30" s="66">
        <v>-37</v>
      </c>
      <c r="B30" s="66">
        <v>9.5200000214390457E-4</v>
      </c>
      <c r="C30" s="14"/>
      <c r="D30" s="67">
        <f t="shared" si="3"/>
        <v>-3.7000000000000002E-3</v>
      </c>
      <c r="E30" s="67">
        <f t="shared" si="4"/>
        <v>9.5200000214390457E-2</v>
      </c>
      <c r="F30" s="16">
        <f t="shared" si="9"/>
        <v>1.3690000000000001E-5</v>
      </c>
      <c r="G30" s="16">
        <f t="shared" si="10"/>
        <v>-5.0653000000000004E-8</v>
      </c>
      <c r="H30" s="16">
        <f t="shared" si="11"/>
        <v>1.8741610000000003E-10</v>
      </c>
      <c r="I30" s="16">
        <f t="shared" si="12"/>
        <v>-3.5224000079324473E-4</v>
      </c>
      <c r="J30" s="16">
        <f t="shared" si="13"/>
        <v>1.3032880029350055E-6</v>
      </c>
      <c r="K30" s="16">
        <f t="shared" ca="1" si="5"/>
        <v>-1.8907571238803071</v>
      </c>
      <c r="L30" s="16">
        <f t="shared" ca="1" si="14"/>
        <v>3.944025698742482</v>
      </c>
      <c r="M30" s="16">
        <f t="shared" ca="1" si="6"/>
        <v>1167.6898360451157</v>
      </c>
      <c r="N30" s="16">
        <f t="shared" ca="1" si="7"/>
        <v>3783.7220351351593</v>
      </c>
      <c r="O30" s="16">
        <f t="shared" ca="1" si="8"/>
        <v>173.32560879312422</v>
      </c>
      <c r="P30" s="14">
        <f t="shared" ca="1" si="15"/>
        <v>1.9859571240946976</v>
      </c>
      <c r="Q30" s="14"/>
      <c r="R30" s="14"/>
    </row>
    <row r="31" spans="1:19" x14ac:dyDescent="0.2">
      <c r="A31" s="66">
        <v>0</v>
      </c>
      <c r="B31" s="66">
        <v>-1.999999993131496E-3</v>
      </c>
      <c r="C31" s="14"/>
      <c r="D31" s="67">
        <f t="shared" si="3"/>
        <v>0</v>
      </c>
      <c r="E31" s="67">
        <f t="shared" si="4"/>
        <v>-0.1999999993131496</v>
      </c>
      <c r="F31" s="16">
        <f t="shared" si="9"/>
        <v>0</v>
      </c>
      <c r="G31" s="16">
        <f t="shared" si="10"/>
        <v>0</v>
      </c>
      <c r="H31" s="16">
        <f t="shared" si="11"/>
        <v>0</v>
      </c>
      <c r="I31" s="16">
        <f t="shared" si="12"/>
        <v>0</v>
      </c>
      <c r="J31" s="16">
        <f t="shared" si="13"/>
        <v>0</v>
      </c>
      <c r="K31" s="16">
        <f t="shared" ca="1" si="5"/>
        <v>-1.8542713732897815</v>
      </c>
      <c r="L31" s="16">
        <f t="shared" ca="1" si="14"/>
        <v>2.7366137787585338</v>
      </c>
      <c r="M31" s="16">
        <f t="shared" ca="1" si="6"/>
        <v>1152.7277302685522</v>
      </c>
      <c r="N31" s="16">
        <f t="shared" ca="1" si="7"/>
        <v>3530.5833984435349</v>
      </c>
      <c r="O31" s="16">
        <f t="shared" ca="1" si="8"/>
        <v>250.28966121265714</v>
      </c>
      <c r="P31" s="14">
        <f t="shared" ca="1" si="15"/>
        <v>1.6542713739766319</v>
      </c>
      <c r="Q31" s="14"/>
      <c r="R31" s="14"/>
    </row>
    <row r="32" spans="1:19" x14ac:dyDescent="0.2">
      <c r="A32" s="66">
        <v>2</v>
      </c>
      <c r="B32" s="66">
        <v>-1.5919999932521023E-3</v>
      </c>
      <c r="C32" s="14"/>
      <c r="D32" s="67">
        <f t="shared" si="3"/>
        <v>2.0000000000000001E-4</v>
      </c>
      <c r="E32" s="67">
        <f t="shared" si="4"/>
        <v>-0.15919999932521023</v>
      </c>
      <c r="F32" s="16">
        <f t="shared" si="9"/>
        <v>4.0000000000000001E-8</v>
      </c>
      <c r="G32" s="16">
        <f t="shared" si="10"/>
        <v>7.9999999999999998E-12</v>
      </c>
      <c r="H32" s="16">
        <f t="shared" si="11"/>
        <v>1.6000000000000002E-15</v>
      </c>
      <c r="I32" s="16">
        <f t="shared" si="12"/>
        <v>-3.1839999865042044E-5</v>
      </c>
      <c r="J32" s="16">
        <f t="shared" si="13"/>
        <v>-6.3679999730084087E-9</v>
      </c>
      <c r="K32" s="16">
        <f t="shared" ca="1" si="5"/>
        <v>-1.8523029884690159</v>
      </c>
      <c r="L32" s="16">
        <f t="shared" ca="1" si="14"/>
        <v>2.8665977318476896</v>
      </c>
      <c r="M32" s="16">
        <f t="shared" ca="1" si="6"/>
        <v>1151.9208785858809</v>
      </c>
      <c r="N32" s="16">
        <f t="shared" ca="1" si="7"/>
        <v>3517.2157549486251</v>
      </c>
      <c r="O32" s="16">
        <f t="shared" ca="1" si="8"/>
        <v>254.81382392534786</v>
      </c>
      <c r="P32" s="14">
        <f t="shared" ca="1" si="15"/>
        <v>1.6931029891438056</v>
      </c>
      <c r="Q32" s="14"/>
      <c r="R32" s="14"/>
    </row>
    <row r="33" spans="1:18" x14ac:dyDescent="0.2">
      <c r="A33" s="66">
        <v>165</v>
      </c>
      <c r="B33" s="66">
        <v>-4.8399999941466376E-3</v>
      </c>
      <c r="C33" s="14"/>
      <c r="D33" s="67">
        <f t="shared" si="3"/>
        <v>1.6500000000000001E-2</v>
      </c>
      <c r="E33" s="67">
        <f t="shared" si="4"/>
        <v>-0.48399999941466376</v>
      </c>
      <c r="F33" s="16">
        <f t="shared" si="9"/>
        <v>2.7225000000000003E-4</v>
      </c>
      <c r="G33" s="16">
        <f t="shared" si="10"/>
        <v>4.4921250000000006E-6</v>
      </c>
      <c r="H33" s="16">
        <f t="shared" si="11"/>
        <v>7.412006250000002E-8</v>
      </c>
      <c r="I33" s="16">
        <f t="shared" si="12"/>
        <v>-7.9859999903419531E-3</v>
      </c>
      <c r="J33" s="16">
        <f t="shared" si="13"/>
        <v>-1.3176899984064224E-4</v>
      </c>
      <c r="K33" s="16">
        <f t="shared" ca="1" si="5"/>
        <v>-1.6931960716431522</v>
      </c>
      <c r="L33" s="16">
        <f t="shared" ca="1" si="14"/>
        <v>1.462155141092804</v>
      </c>
      <c r="M33" s="16">
        <f t="shared" ca="1" si="6"/>
        <v>1086.8315538560357</v>
      </c>
      <c r="N33" s="16">
        <f t="shared" ca="1" si="7"/>
        <v>2532.2279200407334</v>
      </c>
      <c r="O33" s="16">
        <f t="shared" ca="1" si="8"/>
        <v>737.45845837659863</v>
      </c>
      <c r="P33" s="14">
        <f t="shared" ca="1" si="15"/>
        <v>1.2091960722284885</v>
      </c>
      <c r="Q33" s="14"/>
      <c r="R33" s="14"/>
    </row>
    <row r="34" spans="1:18" x14ac:dyDescent="0.2">
      <c r="A34" s="66">
        <v>169</v>
      </c>
      <c r="B34" s="66">
        <v>-8.0239999952027574E-3</v>
      </c>
      <c r="C34" s="14"/>
      <c r="D34" s="67">
        <f t="shared" si="3"/>
        <v>1.6899999999999998E-2</v>
      </c>
      <c r="E34" s="67">
        <f t="shared" si="4"/>
        <v>-0.80239999952027574</v>
      </c>
      <c r="F34" s="16">
        <f t="shared" si="9"/>
        <v>2.8560999999999994E-4</v>
      </c>
      <c r="G34" s="16">
        <f t="shared" si="10"/>
        <v>4.8268089999999989E-6</v>
      </c>
      <c r="H34" s="16">
        <f t="shared" si="11"/>
        <v>8.1573072099999964E-8</v>
      </c>
      <c r="I34" s="16">
        <f t="shared" si="12"/>
        <v>-1.3560559991892658E-2</v>
      </c>
      <c r="J34" s="16">
        <f t="shared" si="13"/>
        <v>-2.2917346386298589E-4</v>
      </c>
      <c r="K34" s="16">
        <f t="shared" ca="1" si="5"/>
        <v>-1.6893243044324209</v>
      </c>
      <c r="L34" s="16">
        <f t="shared" ca="1" si="14"/>
        <v>0.78663472264389178</v>
      </c>
      <c r="M34" s="16">
        <f t="shared" ca="1" si="6"/>
        <v>1085.2511013531534</v>
      </c>
      <c r="N34" s="16">
        <f t="shared" ca="1" si="7"/>
        <v>2510.5627181739937</v>
      </c>
      <c r="O34" s="16">
        <f t="shared" ca="1" si="8"/>
        <v>751.8971224657331</v>
      </c>
      <c r="P34" s="14">
        <f t="shared" ca="1" si="15"/>
        <v>0.88692430491214513</v>
      </c>
      <c r="Q34" s="14"/>
      <c r="R34" s="14"/>
    </row>
    <row r="35" spans="1:18" x14ac:dyDescent="0.2">
      <c r="A35" s="66">
        <v>169</v>
      </c>
      <c r="B35" s="66">
        <v>-5.0239999982295558E-3</v>
      </c>
      <c r="C35" s="14"/>
      <c r="D35" s="67">
        <f t="shared" si="3"/>
        <v>1.6899999999999998E-2</v>
      </c>
      <c r="E35" s="67">
        <f t="shared" si="4"/>
        <v>-0.50239999982295558</v>
      </c>
      <c r="F35" s="16">
        <f t="shared" si="9"/>
        <v>2.8560999999999994E-4</v>
      </c>
      <c r="G35" s="16">
        <f t="shared" si="10"/>
        <v>4.8268089999999989E-6</v>
      </c>
      <c r="H35" s="16">
        <f t="shared" si="11"/>
        <v>8.1573072099999964E-8</v>
      </c>
      <c r="I35" s="16">
        <f t="shared" si="12"/>
        <v>-8.4905599970079484E-3</v>
      </c>
      <c r="J35" s="16">
        <f t="shared" si="13"/>
        <v>-1.4349046394943431E-4</v>
      </c>
      <c r="K35" s="16">
        <f t="shared" ca="1" si="5"/>
        <v>-1.6893243044324209</v>
      </c>
      <c r="L35" s="16">
        <f t="shared" ca="1" si="14"/>
        <v>1.4087893048726627</v>
      </c>
      <c r="M35" s="16">
        <f t="shared" ca="1" si="6"/>
        <v>1085.2511013531534</v>
      </c>
      <c r="N35" s="16">
        <f t="shared" ca="1" si="7"/>
        <v>2510.5627181739937</v>
      </c>
      <c r="O35" s="16">
        <f t="shared" ca="1" si="8"/>
        <v>751.8971224657331</v>
      </c>
      <c r="P35" s="14">
        <f t="shared" ca="1" si="15"/>
        <v>1.1869243046094653</v>
      </c>
      <c r="Q35" s="14"/>
      <c r="R35" s="14"/>
    </row>
    <row r="36" spans="1:18" x14ac:dyDescent="0.2">
      <c r="A36" s="66">
        <v>171</v>
      </c>
      <c r="B36" s="66">
        <v>-9.6159999957308173E-3</v>
      </c>
      <c r="C36" s="14"/>
      <c r="D36" s="67">
        <f t="shared" si="3"/>
        <v>1.7100000000000001E-2</v>
      </c>
      <c r="E36" s="67">
        <f t="shared" si="4"/>
        <v>-0.96159999957308173</v>
      </c>
      <c r="F36" s="16">
        <f t="shared" si="9"/>
        <v>2.9241E-4</v>
      </c>
      <c r="G36" s="16">
        <f t="shared" si="10"/>
        <v>5.0002110000000001E-6</v>
      </c>
      <c r="H36" s="16">
        <f t="shared" si="11"/>
        <v>8.5503608099999998E-8</v>
      </c>
      <c r="I36" s="16">
        <f t="shared" si="12"/>
        <v>-1.6443359992699698E-2</v>
      </c>
      <c r="J36" s="16">
        <f t="shared" si="13"/>
        <v>-2.8118145587516485E-4</v>
      </c>
      <c r="K36" s="16">
        <f t="shared" ca="1" si="5"/>
        <v>-1.6873890081984178</v>
      </c>
      <c r="L36" s="16">
        <f t="shared" ca="1" si="14"/>
        <v>0.52676968504134813</v>
      </c>
      <c r="M36" s="16">
        <f t="shared" ca="1" si="6"/>
        <v>1084.4611813032213</v>
      </c>
      <c r="N36" s="16">
        <f t="shared" ca="1" si="7"/>
        <v>2499.7735661033216</v>
      </c>
      <c r="O36" s="16">
        <f t="shared" ca="1" si="8"/>
        <v>759.15892304374756</v>
      </c>
      <c r="P36" s="14">
        <f t="shared" ca="1" si="15"/>
        <v>0.72578900862533602</v>
      </c>
      <c r="Q36" s="14"/>
      <c r="R36" s="14"/>
    </row>
    <row r="37" spans="1:18" x14ac:dyDescent="0.2">
      <c r="A37" s="66">
        <v>216</v>
      </c>
      <c r="B37" s="66">
        <v>-8.935999998357147E-3</v>
      </c>
      <c r="C37" s="14"/>
      <c r="D37" s="67">
        <f t="shared" si="3"/>
        <v>2.1600000000000001E-2</v>
      </c>
      <c r="E37" s="67">
        <f t="shared" si="4"/>
        <v>-0.8935999998357147</v>
      </c>
      <c r="F37" s="16">
        <f t="shared" si="9"/>
        <v>4.6656000000000003E-4</v>
      </c>
      <c r="G37" s="16">
        <f t="shared" si="10"/>
        <v>1.0077696000000001E-5</v>
      </c>
      <c r="H37" s="16">
        <f t="shared" si="11"/>
        <v>2.1767823360000002E-7</v>
      </c>
      <c r="I37" s="16">
        <f t="shared" si="12"/>
        <v>-1.9301759996451437E-2</v>
      </c>
      <c r="J37" s="16">
        <f t="shared" si="13"/>
        <v>-4.1691801592335108E-4</v>
      </c>
      <c r="K37" s="16">
        <f t="shared" ca="1" si="5"/>
        <v>-1.6439483671360184</v>
      </c>
      <c r="L37" s="16">
        <f t="shared" ca="1" si="14"/>
        <v>0.56302267231023151</v>
      </c>
      <c r="M37" s="16">
        <f t="shared" ca="1" si="6"/>
        <v>1066.7421529362512</v>
      </c>
      <c r="N37" s="16">
        <f t="shared" ca="1" si="7"/>
        <v>2264.5929533228309</v>
      </c>
      <c r="O37" s="16">
        <f t="shared" ca="1" si="8"/>
        <v>929.81954279371701</v>
      </c>
      <c r="P37" s="14">
        <f t="shared" ca="1" si="15"/>
        <v>0.75034836730030374</v>
      </c>
      <c r="Q37" s="14"/>
      <c r="R37" s="14"/>
    </row>
    <row r="38" spans="1:18" x14ac:dyDescent="0.2">
      <c r="A38" s="66">
        <v>218</v>
      </c>
      <c r="B38" s="66">
        <v>-7.5279999946360476E-3</v>
      </c>
      <c r="C38" s="14"/>
      <c r="D38" s="67">
        <f t="shared" si="3"/>
        <v>2.18E-2</v>
      </c>
      <c r="E38" s="67">
        <f t="shared" si="4"/>
        <v>-0.75279999946360476</v>
      </c>
      <c r="F38" s="16">
        <f t="shared" si="9"/>
        <v>4.7523999999999998E-4</v>
      </c>
      <c r="G38" s="16">
        <f t="shared" si="10"/>
        <v>1.0360232E-5</v>
      </c>
      <c r="H38" s="16">
        <f t="shared" si="11"/>
        <v>2.258530576E-7</v>
      </c>
      <c r="I38" s="16">
        <f t="shared" si="12"/>
        <v>-1.6411039988306585E-2</v>
      </c>
      <c r="J38" s="16">
        <f t="shared" si="13"/>
        <v>-3.5776067174508354E-4</v>
      </c>
      <c r="K38" s="16">
        <f t="shared" ca="1" si="5"/>
        <v>-1.6420222730533636</v>
      </c>
      <c r="L38" s="16">
        <f t="shared" ca="1" si="14"/>
        <v>0.79071625184813987</v>
      </c>
      <c r="M38" s="16">
        <f t="shared" ca="1" si="6"/>
        <v>1065.9570569912978</v>
      </c>
      <c r="N38" s="16">
        <f t="shared" ca="1" si="7"/>
        <v>2254.4736492620755</v>
      </c>
      <c r="O38" s="16">
        <f t="shared" ca="1" si="8"/>
        <v>937.71845153273932</v>
      </c>
      <c r="P38" s="14">
        <f t="shared" ca="1" si="15"/>
        <v>0.8892222735897588</v>
      </c>
      <c r="Q38" s="14"/>
      <c r="R38" s="14"/>
    </row>
    <row r="39" spans="1:18" x14ac:dyDescent="0.2">
      <c r="A39" s="66">
        <v>222</v>
      </c>
      <c r="B39" s="66">
        <v>-6.7120000021532178E-3</v>
      </c>
      <c r="C39" s="14"/>
      <c r="D39" s="67">
        <f t="shared" si="3"/>
        <v>2.2200000000000001E-2</v>
      </c>
      <c r="E39" s="67">
        <f t="shared" si="4"/>
        <v>-0.67120000021532178</v>
      </c>
      <c r="F39" s="16">
        <f t="shared" si="9"/>
        <v>4.9284000000000003E-4</v>
      </c>
      <c r="G39" s="16">
        <f t="shared" si="10"/>
        <v>1.0941048E-5</v>
      </c>
      <c r="H39" s="16">
        <f t="shared" si="11"/>
        <v>2.4289126560000003E-7</v>
      </c>
      <c r="I39" s="16">
        <f t="shared" si="12"/>
        <v>-1.4900640004780145E-2</v>
      </c>
      <c r="J39" s="16">
        <f t="shared" si="13"/>
        <v>-3.3079420810611923E-4</v>
      </c>
      <c r="K39" s="16">
        <f t="shared" ca="1" si="5"/>
        <v>-1.6381712596307794</v>
      </c>
      <c r="L39" s="16">
        <f t="shared" ca="1" si="14"/>
        <v>0.93503341653551619</v>
      </c>
      <c r="M39" s="16">
        <f t="shared" ca="1" si="6"/>
        <v>1064.3874843879985</v>
      </c>
      <c r="N39" s="16">
        <f t="shared" ca="1" si="7"/>
        <v>2234.3191750166475</v>
      </c>
      <c r="O39" s="16">
        <f t="shared" ca="1" si="8"/>
        <v>953.59402767041684</v>
      </c>
      <c r="P39" s="14">
        <f t="shared" ca="1" si="15"/>
        <v>0.96697125941545758</v>
      </c>
      <c r="Q39" s="14"/>
      <c r="R39" s="14"/>
    </row>
    <row r="40" spans="1:18" x14ac:dyDescent="0.2">
      <c r="A40" s="66">
        <v>224</v>
      </c>
      <c r="B40" s="66">
        <v>-2.5303999995230697E-2</v>
      </c>
      <c r="C40" s="14"/>
      <c r="D40" s="67">
        <f t="shared" si="3"/>
        <v>2.24E-2</v>
      </c>
      <c r="E40" s="67">
        <f t="shared" si="4"/>
        <v>-2.5303999995230697</v>
      </c>
      <c r="F40" s="16">
        <f t="shared" si="9"/>
        <v>5.0175999999999997E-4</v>
      </c>
      <c r="G40" s="16">
        <f t="shared" si="10"/>
        <v>1.1239423999999998E-5</v>
      </c>
      <c r="H40" s="16">
        <f t="shared" si="11"/>
        <v>2.5176309759999995E-7</v>
      </c>
      <c r="I40" s="16">
        <f t="shared" si="12"/>
        <v>-5.6680959989316763E-2</v>
      </c>
      <c r="J40" s="16">
        <f t="shared" si="13"/>
        <v>-1.2696535037606954E-3</v>
      </c>
      <c r="K40" s="16">
        <f t="shared" ca="1" si="5"/>
        <v>-1.63624634029085</v>
      </c>
      <c r="L40" s="16">
        <f t="shared" ca="1" si="14"/>
        <v>0.79951076631836848</v>
      </c>
      <c r="M40" s="16">
        <f t="shared" ca="1" si="6"/>
        <v>1063.6030079122536</v>
      </c>
      <c r="N40" s="16">
        <f t="shared" ca="1" si="7"/>
        <v>2224.283932133319</v>
      </c>
      <c r="O40" s="16">
        <f t="shared" ca="1" si="8"/>
        <v>961.57050725086845</v>
      </c>
      <c r="P40" s="14">
        <f t="shared" ca="1" si="15"/>
        <v>-0.89415365923221968</v>
      </c>
      <c r="Q40" s="14"/>
      <c r="R40" s="14"/>
    </row>
    <row r="41" spans="1:18" x14ac:dyDescent="0.2">
      <c r="A41" s="66">
        <v>296</v>
      </c>
      <c r="B41" s="66">
        <v>-1.1615999996138271E-2</v>
      </c>
      <c r="C41" s="14"/>
      <c r="D41" s="67">
        <f t="shared" si="3"/>
        <v>2.9600000000000001E-2</v>
      </c>
      <c r="E41" s="67">
        <f t="shared" si="4"/>
        <v>-1.1615999996138271</v>
      </c>
      <c r="F41" s="16">
        <f t="shared" si="9"/>
        <v>8.7616000000000007E-4</v>
      </c>
      <c r="G41" s="16">
        <f t="shared" si="10"/>
        <v>2.5934336000000002E-5</v>
      </c>
      <c r="H41" s="16">
        <f t="shared" si="11"/>
        <v>7.6765634560000014E-7</v>
      </c>
      <c r="I41" s="16">
        <f t="shared" si="12"/>
        <v>-3.4383359988569284E-2</v>
      </c>
      <c r="J41" s="16">
        <f t="shared" si="13"/>
        <v>-1.0177474556616508E-3</v>
      </c>
      <c r="K41" s="16">
        <f t="shared" ca="1" si="5"/>
        <v>-1.5672100369384079</v>
      </c>
      <c r="L41" s="16">
        <f t="shared" ca="1" si="14"/>
        <v>0.16451950237844781</v>
      </c>
      <c r="M41" s="16">
        <f t="shared" ca="1" si="6"/>
        <v>1035.5002088011106</v>
      </c>
      <c r="N41" s="16">
        <f t="shared" ca="1" si="7"/>
        <v>1881.3476036582358</v>
      </c>
      <c r="O41" s="16">
        <f t="shared" ca="1" si="8"/>
        <v>1265.0973778617697</v>
      </c>
      <c r="P41" s="14">
        <f t="shared" ca="1" si="15"/>
        <v>0.40561003732458079</v>
      </c>
      <c r="Q41" s="14"/>
      <c r="R41" s="14"/>
    </row>
    <row r="42" spans="1:18" x14ac:dyDescent="0.2">
      <c r="A42" s="66">
        <v>506</v>
      </c>
      <c r="B42" s="66">
        <v>-2.2775999997975305E-2</v>
      </c>
      <c r="C42" s="14"/>
      <c r="D42" s="67">
        <f t="shared" si="3"/>
        <v>5.0599999999999999E-2</v>
      </c>
      <c r="E42" s="67">
        <f t="shared" si="4"/>
        <v>-2.2775999997975305</v>
      </c>
      <c r="F42" s="16">
        <f t="shared" si="9"/>
        <v>2.5603599999999998E-3</v>
      </c>
      <c r="G42" s="16">
        <f t="shared" si="10"/>
        <v>1.2955421599999999E-4</v>
      </c>
      <c r="H42" s="16">
        <f t="shared" si="11"/>
        <v>6.5554433295999991E-6</v>
      </c>
      <c r="I42" s="16">
        <f t="shared" si="12"/>
        <v>-0.11524655998975504</v>
      </c>
      <c r="J42" s="16">
        <f t="shared" si="13"/>
        <v>-5.8314759354816045E-3</v>
      </c>
      <c r="K42" s="16">
        <f t="shared" ca="1" si="5"/>
        <v>-1.3687528298351439</v>
      </c>
      <c r="L42" s="16">
        <f t="shared" ca="1" si="14"/>
        <v>0.82600317834863923</v>
      </c>
      <c r="M42" s="16">
        <f t="shared" ca="1" si="6"/>
        <v>955.10364289415566</v>
      </c>
      <c r="N42" s="16">
        <f t="shared" ca="1" si="7"/>
        <v>1072.4564810105883</v>
      </c>
      <c r="O42" s="16">
        <f t="shared" ca="1" si="8"/>
        <v>2300.892336573284</v>
      </c>
      <c r="P42" s="14">
        <f t="shared" ca="1" si="15"/>
        <v>-0.90884716996238657</v>
      </c>
      <c r="Q42" s="14"/>
      <c r="R42" s="14"/>
    </row>
    <row r="43" spans="1:18" x14ac:dyDescent="0.2">
      <c r="A43" s="66">
        <v>506</v>
      </c>
      <c r="B43" s="66">
        <v>-1.477599999634549E-2</v>
      </c>
      <c r="C43" s="14"/>
      <c r="D43" s="67">
        <f t="shared" si="3"/>
        <v>5.0599999999999999E-2</v>
      </c>
      <c r="E43" s="67">
        <f t="shared" si="4"/>
        <v>-1.477599999634549</v>
      </c>
      <c r="F43" s="16">
        <f t="shared" si="9"/>
        <v>2.5603599999999998E-3</v>
      </c>
      <c r="G43" s="16">
        <f t="shared" si="10"/>
        <v>1.2955421599999999E-4</v>
      </c>
      <c r="H43" s="16">
        <f t="shared" si="11"/>
        <v>6.5554433295999991E-6</v>
      </c>
      <c r="I43" s="16">
        <f t="shared" si="12"/>
        <v>-7.4766559981508177E-2</v>
      </c>
      <c r="J43" s="16">
        <f t="shared" si="13"/>
        <v>-3.7831879350643137E-3</v>
      </c>
      <c r="K43" s="16">
        <f t="shared" ca="1" si="5"/>
        <v>-1.3687528298351439</v>
      </c>
      <c r="L43" s="16">
        <f t="shared" ca="1" si="14"/>
        <v>1.184770637334053E-2</v>
      </c>
      <c r="M43" s="16">
        <f t="shared" ca="1" si="6"/>
        <v>955.10364289415566</v>
      </c>
      <c r="N43" s="16">
        <f t="shared" ca="1" si="7"/>
        <v>1072.4564810105883</v>
      </c>
      <c r="O43" s="16">
        <f t="shared" ca="1" si="8"/>
        <v>2300.892336573284</v>
      </c>
      <c r="P43" s="14">
        <f t="shared" ca="1" si="15"/>
        <v>-0.10884716979940512</v>
      </c>
      <c r="Q43" s="14"/>
      <c r="R43" s="14"/>
    </row>
    <row r="44" spans="1:18" x14ac:dyDescent="0.2">
      <c r="A44" s="66">
        <v>514</v>
      </c>
      <c r="B44" s="66">
        <v>-1.8144000001484528E-2</v>
      </c>
      <c r="C44" s="14"/>
      <c r="D44" s="67">
        <f t="shared" si="3"/>
        <v>5.1400000000000001E-2</v>
      </c>
      <c r="E44" s="67">
        <f t="shared" si="4"/>
        <v>-1.8144000001484528</v>
      </c>
      <c r="F44" s="16">
        <f t="shared" si="9"/>
        <v>2.6419600000000001E-3</v>
      </c>
      <c r="G44" s="16">
        <f t="shared" si="10"/>
        <v>1.3579674399999999E-4</v>
      </c>
      <c r="H44" s="16">
        <f t="shared" si="11"/>
        <v>6.9799526416000006E-6</v>
      </c>
      <c r="I44" s="16">
        <f t="shared" si="12"/>
        <v>-9.3260160007630474E-2</v>
      </c>
      <c r="J44" s="16">
        <f t="shared" si="13"/>
        <v>-4.7935722243922065E-3</v>
      </c>
      <c r="K44" s="16">
        <f t="shared" ca="1" si="5"/>
        <v>-1.3612779199168681</v>
      </c>
      <c r="L44" s="16">
        <f t="shared" ca="1" si="14"/>
        <v>0.2053196195933987</v>
      </c>
      <c r="M44" s="16">
        <f t="shared" ca="1" si="6"/>
        <v>952.08812064777544</v>
      </c>
      <c r="N44" s="16">
        <f t="shared" ca="1" si="7"/>
        <v>1046.9103676374978</v>
      </c>
      <c r="O44" s="16">
        <f t="shared" ca="1" si="8"/>
        <v>2343.8707998050968</v>
      </c>
      <c r="P44" s="14">
        <f t="shared" ca="1" si="15"/>
        <v>-0.45312208023158473</v>
      </c>
      <c r="Q44" s="14"/>
      <c r="R44" s="14"/>
    </row>
    <row r="45" spans="1:18" x14ac:dyDescent="0.2">
      <c r="A45" s="66">
        <v>514</v>
      </c>
      <c r="B45" s="66">
        <v>-1.5143999997235369E-2</v>
      </c>
      <c r="C45" s="14"/>
      <c r="D45" s="67">
        <f t="shared" si="3"/>
        <v>5.1400000000000001E-2</v>
      </c>
      <c r="E45" s="67">
        <f t="shared" si="4"/>
        <v>-1.5143999997235369</v>
      </c>
      <c r="F45" s="16">
        <f t="shared" si="9"/>
        <v>2.6419600000000001E-3</v>
      </c>
      <c r="G45" s="16">
        <f t="shared" si="10"/>
        <v>1.3579674399999999E-4</v>
      </c>
      <c r="H45" s="16">
        <f t="shared" si="11"/>
        <v>6.9799526416000006E-6</v>
      </c>
      <c r="I45" s="16">
        <f t="shared" si="12"/>
        <v>-7.7840159985789803E-2</v>
      </c>
      <c r="J45" s="16">
        <f t="shared" si="13"/>
        <v>-4.0009842232695964E-3</v>
      </c>
      <c r="K45" s="16">
        <f t="shared" ca="1" si="5"/>
        <v>-1.3612779199168681</v>
      </c>
      <c r="L45" s="16">
        <f t="shared" ca="1" si="14"/>
        <v>2.3446371324319853E-2</v>
      </c>
      <c r="M45" s="16">
        <f t="shared" ca="1" si="6"/>
        <v>952.08812064777544</v>
      </c>
      <c r="N45" s="16">
        <f t="shared" ca="1" si="7"/>
        <v>1046.9103676374978</v>
      </c>
      <c r="O45" s="16">
        <f t="shared" ca="1" si="8"/>
        <v>2343.8707998050968</v>
      </c>
      <c r="P45" s="14">
        <f t="shared" ca="1" si="15"/>
        <v>-0.15312207980666881</v>
      </c>
      <c r="Q45" s="14"/>
      <c r="R45" s="14"/>
    </row>
    <row r="46" spans="1:18" x14ac:dyDescent="0.2">
      <c r="A46" s="66">
        <v>514</v>
      </c>
      <c r="B46" s="66">
        <v>-1.1143999996420462E-2</v>
      </c>
      <c r="C46" s="14"/>
      <c r="D46" s="67">
        <f t="shared" si="3"/>
        <v>5.1400000000000001E-2</v>
      </c>
      <c r="E46" s="67">
        <f t="shared" si="4"/>
        <v>-1.1143999996420462</v>
      </c>
      <c r="F46" s="16">
        <f t="shared" si="9"/>
        <v>2.6419600000000001E-3</v>
      </c>
      <c r="G46" s="16">
        <f t="shared" si="10"/>
        <v>1.3579674399999999E-4</v>
      </c>
      <c r="H46" s="16">
        <f t="shared" si="11"/>
        <v>6.9799526416000006E-6</v>
      </c>
      <c r="I46" s="16">
        <f t="shared" si="12"/>
        <v>-5.7280159981601173E-2</v>
      </c>
      <c r="J46" s="16">
        <f t="shared" si="13"/>
        <v>-2.9442002230543004E-3</v>
      </c>
      <c r="K46" s="16">
        <f t="shared" ca="1" si="5"/>
        <v>-1.3612779199168681</v>
      </c>
      <c r="L46" s="16">
        <f t="shared" ca="1" si="14"/>
        <v>6.0948707519221323E-2</v>
      </c>
      <c r="M46" s="16">
        <f t="shared" ca="1" si="6"/>
        <v>952.08812064777544</v>
      </c>
      <c r="N46" s="16">
        <f t="shared" ca="1" si="7"/>
        <v>1046.9103676374978</v>
      </c>
      <c r="O46" s="16">
        <f t="shared" ca="1" si="8"/>
        <v>2343.8707998050968</v>
      </c>
      <c r="P46" s="14">
        <f t="shared" ca="1" si="15"/>
        <v>0.24687792027482192</v>
      </c>
      <c r="Q46" s="14"/>
      <c r="R46" s="14"/>
    </row>
    <row r="47" spans="1:18" x14ac:dyDescent="0.2">
      <c r="A47" s="66">
        <v>516</v>
      </c>
      <c r="B47" s="66">
        <v>-2.273599999898579E-2</v>
      </c>
      <c r="C47" s="14"/>
      <c r="D47" s="67">
        <f t="shared" si="3"/>
        <v>5.16E-2</v>
      </c>
      <c r="E47" s="67">
        <f t="shared" si="4"/>
        <v>-2.273599999898579</v>
      </c>
      <c r="F47" s="16">
        <f t="shared" si="9"/>
        <v>2.66256E-3</v>
      </c>
      <c r="G47" s="16">
        <f t="shared" si="10"/>
        <v>1.37388096E-4</v>
      </c>
      <c r="H47" s="16">
        <f t="shared" si="11"/>
        <v>7.0892257536000004E-6</v>
      </c>
      <c r="I47" s="16">
        <f t="shared" si="12"/>
        <v>-0.11731775999476668</v>
      </c>
      <c r="J47" s="16">
        <f t="shared" si="13"/>
        <v>-6.0535964157299605E-3</v>
      </c>
      <c r="K47" s="16">
        <f t="shared" ca="1" si="5"/>
        <v>-1.3594101713895701</v>
      </c>
      <c r="L47" s="16">
        <f t="shared" ca="1" si="14"/>
        <v>0.83574304254933107</v>
      </c>
      <c r="M47" s="16">
        <f t="shared" ca="1" si="6"/>
        <v>951.33478989137734</v>
      </c>
      <c r="N47" s="16">
        <f t="shared" ca="1" si="7"/>
        <v>1040.5811414972525</v>
      </c>
      <c r="O47" s="16">
        <f t="shared" ca="1" si="8"/>
        <v>2354.6481322705813</v>
      </c>
      <c r="P47" s="14">
        <f t="shared" ca="1" si="15"/>
        <v>-0.91418982850900887</v>
      </c>
      <c r="Q47" s="14"/>
      <c r="R47" s="14"/>
    </row>
    <row r="48" spans="1:18" x14ac:dyDescent="0.2">
      <c r="A48" s="66">
        <v>516</v>
      </c>
      <c r="B48" s="66">
        <v>-9.73599999997532E-3</v>
      </c>
      <c r="C48" s="14"/>
      <c r="D48" s="67">
        <f t="shared" si="3"/>
        <v>5.16E-2</v>
      </c>
      <c r="E48" s="67">
        <f t="shared" si="4"/>
        <v>-0.973599999997532</v>
      </c>
      <c r="F48" s="16">
        <f t="shared" si="9"/>
        <v>2.66256E-3</v>
      </c>
      <c r="G48" s="16">
        <f t="shared" si="10"/>
        <v>1.37388096E-4</v>
      </c>
      <c r="H48" s="16">
        <f t="shared" si="11"/>
        <v>7.0892257536000004E-6</v>
      </c>
      <c r="I48" s="16">
        <f t="shared" si="12"/>
        <v>-5.023775999987265E-2</v>
      </c>
      <c r="J48" s="16">
        <f t="shared" si="13"/>
        <v>-2.5922684159934289E-3</v>
      </c>
      <c r="K48" s="16">
        <f t="shared" ca="1" si="5"/>
        <v>-1.3594101713895701</v>
      </c>
      <c r="L48" s="16">
        <f t="shared" ca="1" si="14"/>
        <v>0.1488494883495538</v>
      </c>
      <c r="M48" s="16">
        <f t="shared" ca="1" si="6"/>
        <v>951.33478989137734</v>
      </c>
      <c r="N48" s="16">
        <f t="shared" ca="1" si="7"/>
        <v>1040.5811414972525</v>
      </c>
      <c r="O48" s="16">
        <f t="shared" ca="1" si="8"/>
        <v>2354.6481322705813</v>
      </c>
      <c r="P48" s="14">
        <f t="shared" ca="1" si="15"/>
        <v>0.3858101713920381</v>
      </c>
      <c r="Q48" s="14"/>
      <c r="R48" s="14"/>
    </row>
    <row r="49" spans="1:18" x14ac:dyDescent="0.2">
      <c r="A49" s="66">
        <v>644</v>
      </c>
      <c r="B49" s="66">
        <v>-1.6623999996227212E-2</v>
      </c>
      <c r="C49" s="14"/>
      <c r="D49" s="67">
        <f t="shared" si="3"/>
        <v>6.4399999999999999E-2</v>
      </c>
      <c r="E49" s="67">
        <f t="shared" si="4"/>
        <v>-1.6623999996227212</v>
      </c>
      <c r="F49" s="16">
        <f t="shared" si="9"/>
        <v>4.1473600000000001E-3</v>
      </c>
      <c r="G49" s="16">
        <f t="shared" si="10"/>
        <v>2.67089984E-4</v>
      </c>
      <c r="H49" s="16">
        <f t="shared" si="11"/>
        <v>1.72005949696E-5</v>
      </c>
      <c r="I49" s="16">
        <f t="shared" si="12"/>
        <v>-0.10705855997570325</v>
      </c>
      <c r="J49" s="16">
        <f t="shared" si="13"/>
        <v>-6.8945712624352892E-3</v>
      </c>
      <c r="K49" s="16">
        <f t="shared" ca="1" si="5"/>
        <v>-1.2406887539320506</v>
      </c>
      <c r="L49" s="16">
        <f t="shared" ca="1" si="14"/>
        <v>0.17784037474197717</v>
      </c>
      <c r="M49" s="16">
        <f t="shared" ca="1" si="6"/>
        <v>903.58350194902675</v>
      </c>
      <c r="N49" s="16">
        <f t="shared" ca="1" si="7"/>
        <v>681.59849194300773</v>
      </c>
      <c r="O49" s="16">
        <f t="shared" ca="1" si="8"/>
        <v>3067.8110121813852</v>
      </c>
      <c r="P49" s="14">
        <f t="shared" ca="1" si="15"/>
        <v>-0.42171124569067064</v>
      </c>
      <c r="Q49" s="14"/>
      <c r="R49" s="14"/>
    </row>
    <row r="50" spans="1:18" x14ac:dyDescent="0.2">
      <c r="A50" s="66">
        <v>683</v>
      </c>
      <c r="B50" s="66">
        <v>-1.216799999383511E-2</v>
      </c>
      <c r="C50" s="14"/>
      <c r="D50" s="67">
        <f t="shared" si="3"/>
        <v>6.83E-2</v>
      </c>
      <c r="E50" s="67">
        <f t="shared" si="4"/>
        <v>-1.216799999383511</v>
      </c>
      <c r="F50" s="16">
        <f t="shared" si="9"/>
        <v>4.6648899999999997E-3</v>
      </c>
      <c r="G50" s="16">
        <f t="shared" si="10"/>
        <v>3.1861198699999996E-4</v>
      </c>
      <c r="H50" s="16">
        <f t="shared" si="11"/>
        <v>2.1761198712099998E-5</v>
      </c>
      <c r="I50" s="16">
        <f t="shared" si="12"/>
        <v>-8.3107439957893797E-2</v>
      </c>
      <c r="J50" s="16">
        <f t="shared" si="13"/>
        <v>-5.6762381491241463E-3</v>
      </c>
      <c r="K50" s="16">
        <f t="shared" ca="1" si="5"/>
        <v>-1.2048346178575422</v>
      </c>
      <c r="L50" s="16">
        <f t="shared" ca="1" si="14"/>
        <v>1.4317035506199594E-4</v>
      </c>
      <c r="M50" s="16">
        <f t="shared" ca="1" si="6"/>
        <v>889.21719862999669</v>
      </c>
      <c r="N50" s="16">
        <f t="shared" ca="1" si="7"/>
        <v>589.50891486115415</v>
      </c>
      <c r="O50" s="16">
        <f t="shared" ca="1" si="8"/>
        <v>3292.4871765446774</v>
      </c>
      <c r="P50" s="14">
        <f t="shared" ca="1" si="15"/>
        <v>-1.1965381525968821E-2</v>
      </c>
      <c r="Q50" s="14"/>
      <c r="R50" s="14"/>
    </row>
    <row r="51" spans="1:18" x14ac:dyDescent="0.2">
      <c r="A51" s="66">
        <v>685</v>
      </c>
      <c r="B51" s="66">
        <v>-8.7599999969825149E-3</v>
      </c>
      <c r="C51" s="14"/>
      <c r="D51" s="67">
        <f t="shared" si="3"/>
        <v>6.8500000000000005E-2</v>
      </c>
      <c r="E51" s="67">
        <f t="shared" si="4"/>
        <v>-0.87599999969825149</v>
      </c>
      <c r="F51" s="16">
        <f t="shared" si="9"/>
        <v>4.6922500000000011E-3</v>
      </c>
      <c r="G51" s="16">
        <f t="shared" si="10"/>
        <v>3.2141912500000008E-4</v>
      </c>
      <c r="H51" s="16">
        <f t="shared" si="11"/>
        <v>2.201721006250001E-5</v>
      </c>
      <c r="I51" s="16">
        <f t="shared" si="12"/>
        <v>-6.0005999979330232E-2</v>
      </c>
      <c r="J51" s="16">
        <f t="shared" si="13"/>
        <v>-4.1104109985841209E-3</v>
      </c>
      <c r="K51" s="16">
        <f t="shared" ca="1" si="5"/>
        <v>-1.2029999579170072</v>
      </c>
      <c r="L51" s="16">
        <f t="shared" ca="1" si="14"/>
        <v>0.10692897267506798</v>
      </c>
      <c r="M51" s="16">
        <f t="shared" ca="1" si="6"/>
        <v>888.48279502257446</v>
      </c>
      <c r="N51" s="16">
        <f t="shared" ca="1" si="7"/>
        <v>584.99469472428177</v>
      </c>
      <c r="O51" s="16">
        <f t="shared" ca="1" si="8"/>
        <v>3304.0801370542194</v>
      </c>
      <c r="P51" s="14">
        <f t="shared" ca="1" si="15"/>
        <v>0.32699995821875572</v>
      </c>
      <c r="Q51" s="14"/>
      <c r="R51" s="14"/>
    </row>
    <row r="52" spans="1:18" x14ac:dyDescent="0.2">
      <c r="A52" s="66">
        <v>732</v>
      </c>
      <c r="B52" s="66">
        <v>-1.6671999997925013E-2</v>
      </c>
      <c r="C52" s="14"/>
      <c r="D52" s="67">
        <f t="shared" si="3"/>
        <v>7.3200000000000001E-2</v>
      </c>
      <c r="E52" s="67">
        <f t="shared" si="4"/>
        <v>-1.6671999997925013</v>
      </c>
      <c r="F52" s="16">
        <f t="shared" si="9"/>
        <v>5.3582400000000002E-3</v>
      </c>
      <c r="G52" s="16">
        <f t="shared" si="10"/>
        <v>3.9222316800000001E-4</v>
      </c>
      <c r="H52" s="16">
        <f t="shared" si="11"/>
        <v>2.8710735897600003E-5</v>
      </c>
      <c r="I52" s="16">
        <f t="shared" si="12"/>
        <v>-0.1220390399848111</v>
      </c>
      <c r="J52" s="16">
        <f t="shared" si="13"/>
        <v>-8.9332577268881729E-3</v>
      </c>
      <c r="K52" s="16">
        <f t="shared" ca="1" si="5"/>
        <v>-1.1599981756684479</v>
      </c>
      <c r="L52" s="16">
        <f t="shared" ca="1" si="14"/>
        <v>0.25725369039476725</v>
      </c>
      <c r="M52" s="16">
        <f t="shared" ca="1" si="6"/>
        <v>871.29014117496786</v>
      </c>
      <c r="N52" s="16">
        <f t="shared" ca="1" si="7"/>
        <v>484.62700766398882</v>
      </c>
      <c r="O52" s="16">
        <f t="shared" ca="1" si="8"/>
        <v>3578.2020495808365</v>
      </c>
      <c r="P52" s="14">
        <f t="shared" ca="1" si="15"/>
        <v>-0.50720182412405346</v>
      </c>
      <c r="Q52" s="14"/>
      <c r="R52" s="14"/>
    </row>
    <row r="53" spans="1:18" x14ac:dyDescent="0.2">
      <c r="A53" s="66">
        <v>759</v>
      </c>
      <c r="B53" s="66">
        <v>-1.7663999991782475E-2</v>
      </c>
      <c r="C53" s="14"/>
      <c r="D53" s="67">
        <f t="shared" ref="D53:D84" si="16">A53/A$18</f>
        <v>7.5899999999999995E-2</v>
      </c>
      <c r="E53" s="67">
        <f t="shared" ref="E53:E84" si="17">B53/B$18</f>
        <v>-1.7663999991782475</v>
      </c>
      <c r="F53" s="16">
        <f t="shared" si="9"/>
        <v>5.760809999999999E-3</v>
      </c>
      <c r="G53" s="16">
        <f t="shared" si="10"/>
        <v>4.3724547899999988E-4</v>
      </c>
      <c r="H53" s="16">
        <f t="shared" si="11"/>
        <v>3.3186931856099992E-5</v>
      </c>
      <c r="I53" s="16">
        <f t="shared" si="12"/>
        <v>-0.13406975993762899</v>
      </c>
      <c r="J53" s="16">
        <f t="shared" si="13"/>
        <v>-1.017589477926604E-2</v>
      </c>
      <c r="K53" s="16">
        <f t="shared" ca="1" si="5"/>
        <v>-1.135392821495838</v>
      </c>
      <c r="L53" s="16">
        <f t="shared" ca="1" si="14"/>
        <v>0.39817005828671997</v>
      </c>
      <c r="M53" s="16">
        <f t="shared" ref="M53:M84" ca="1" si="18">(M$1-M$2*D53+M$3*F53)^2</f>
        <v>861.47091913773704</v>
      </c>
      <c r="N53" s="16">
        <f t="shared" ref="N53:N84" ca="1" si="19">(-M$2+M$4*D53-M$5*F53)^2</f>
        <v>431.82863633581178</v>
      </c>
      <c r="O53" s="16">
        <f t="shared" ref="O53:O84" ca="1" si="20">+(M$3-D53*M$5+F53*M$6)^2</f>
        <v>3736.912186015225</v>
      </c>
      <c r="P53" s="14">
        <f t="shared" ca="1" si="15"/>
        <v>-0.63100717768240955</v>
      </c>
      <c r="Q53" s="14"/>
      <c r="R53" s="14"/>
    </row>
    <row r="54" spans="1:18" x14ac:dyDescent="0.2">
      <c r="A54" s="66">
        <v>771</v>
      </c>
      <c r="B54" s="66">
        <v>-1.9216000000596978E-2</v>
      </c>
      <c r="C54" s="14"/>
      <c r="D54" s="67">
        <f t="shared" si="16"/>
        <v>7.7100000000000002E-2</v>
      </c>
      <c r="E54" s="67">
        <f t="shared" si="17"/>
        <v>-1.9216000000596978</v>
      </c>
      <c r="F54" s="16">
        <f t="shared" si="9"/>
        <v>5.9444100000000007E-3</v>
      </c>
      <c r="G54" s="16">
        <f t="shared" si="10"/>
        <v>4.5831401100000004E-4</v>
      </c>
      <c r="H54" s="16">
        <f t="shared" si="11"/>
        <v>3.5336010248100005E-5</v>
      </c>
      <c r="I54" s="16">
        <f t="shared" si="12"/>
        <v>-0.14815536000460269</v>
      </c>
      <c r="J54" s="16">
        <f t="shared" si="13"/>
        <v>-1.1422778256354868E-2</v>
      </c>
      <c r="K54" s="16">
        <f t="shared" ca="1" si="5"/>
        <v>-1.1244800160133772</v>
      </c>
      <c r="L54" s="16">
        <f t="shared" ca="1" si="14"/>
        <v>0.63540026896600632</v>
      </c>
      <c r="M54" s="16">
        <f t="shared" ca="1" si="18"/>
        <v>857.12034622131432</v>
      </c>
      <c r="N54" s="16">
        <f t="shared" ca="1" si="19"/>
        <v>409.47473138016062</v>
      </c>
      <c r="O54" s="16">
        <f t="shared" ca="1" si="20"/>
        <v>3807.679875471968</v>
      </c>
      <c r="P54" s="14">
        <f t="shared" ca="1" si="15"/>
        <v>-0.79711998404632056</v>
      </c>
      <c r="Q54" s="14"/>
      <c r="R54" s="14"/>
    </row>
    <row r="55" spans="1:18" x14ac:dyDescent="0.2">
      <c r="A55" s="66">
        <v>943</v>
      </c>
      <c r="B55" s="66">
        <v>-1.4127999995253049E-2</v>
      </c>
      <c r="C55" s="14"/>
      <c r="D55" s="67">
        <f t="shared" si="16"/>
        <v>9.4299999999999995E-2</v>
      </c>
      <c r="E55" s="67">
        <f t="shared" si="17"/>
        <v>-1.4127999995253049</v>
      </c>
      <c r="F55" s="16">
        <f t="shared" si="9"/>
        <v>8.8924899999999994E-3</v>
      </c>
      <c r="G55" s="16">
        <f t="shared" si="10"/>
        <v>8.3856180699999985E-4</v>
      </c>
      <c r="H55" s="16">
        <f t="shared" si="11"/>
        <v>7.9076378400099991E-5</v>
      </c>
      <c r="I55" s="16">
        <f t="shared" si="12"/>
        <v>-0.13322703995523624</v>
      </c>
      <c r="J55" s="16">
        <f t="shared" si="13"/>
        <v>-1.2563309867778778E-2</v>
      </c>
      <c r="K55" s="16">
        <f t="shared" ca="1" si="5"/>
        <v>-0.96961223150520781</v>
      </c>
      <c r="L55" s="16">
        <f t="shared" ca="1" si="14"/>
        <v>0.19641539772263539</v>
      </c>
      <c r="M55" s="16">
        <f t="shared" ca="1" si="18"/>
        <v>795.68989023620338</v>
      </c>
      <c r="N55" s="16">
        <f t="shared" ca="1" si="19"/>
        <v>159.99934982372841</v>
      </c>
      <c r="O55" s="16">
        <f t="shared" ca="1" si="20"/>
        <v>4828.063176599122</v>
      </c>
      <c r="P55" s="14">
        <f t="shared" ca="1" si="15"/>
        <v>-0.44318776802009707</v>
      </c>
      <c r="Q55" s="14"/>
      <c r="R55" s="14"/>
    </row>
    <row r="56" spans="1:18" x14ac:dyDescent="0.2">
      <c r="A56" s="66">
        <v>1156</v>
      </c>
      <c r="B56" s="66">
        <v>-1.6175999990082346E-2</v>
      </c>
      <c r="C56" s="14"/>
      <c r="D56" s="67">
        <f t="shared" si="16"/>
        <v>0.11559999999999999</v>
      </c>
      <c r="E56" s="67">
        <f t="shared" si="17"/>
        <v>-1.6175999990082346</v>
      </c>
      <c r="F56" s="16">
        <f t="shared" si="9"/>
        <v>1.3363359999999999E-2</v>
      </c>
      <c r="G56" s="16">
        <f t="shared" si="10"/>
        <v>1.544804416E-3</v>
      </c>
      <c r="H56" s="16">
        <f t="shared" si="11"/>
        <v>1.7857939048959999E-4</v>
      </c>
      <c r="I56" s="16">
        <f t="shared" si="12"/>
        <v>-0.18699455988535191</v>
      </c>
      <c r="J56" s="16">
        <f t="shared" si="13"/>
        <v>-2.1616571122746678E-2</v>
      </c>
      <c r="K56" s="16">
        <f t="shared" ca="1" si="5"/>
        <v>-0.78184223811148101</v>
      </c>
      <c r="L56" s="16">
        <f t="shared" ca="1" si="14"/>
        <v>0.69849103489915509</v>
      </c>
      <c r="M56" s="16">
        <f t="shared" ca="1" si="18"/>
        <v>722.08425540542441</v>
      </c>
      <c r="N56" s="16">
        <f t="shared" ca="1" si="19"/>
        <v>14.73173904823285</v>
      </c>
      <c r="O56" s="16">
        <f t="shared" ca="1" si="20"/>
        <v>6064.2156242762194</v>
      </c>
      <c r="P56" s="14">
        <f t="shared" ca="1" si="15"/>
        <v>-0.83575776089675358</v>
      </c>
      <c r="Q56" s="14"/>
      <c r="R56" s="14"/>
    </row>
    <row r="57" spans="1:18" x14ac:dyDescent="0.2">
      <c r="A57" s="66">
        <v>1158</v>
      </c>
      <c r="B57" s="66">
        <v>-1.576799999747891E-2</v>
      </c>
      <c r="C57" s="14"/>
      <c r="D57" s="67">
        <f t="shared" si="16"/>
        <v>0.1158</v>
      </c>
      <c r="E57" s="67">
        <f t="shared" si="17"/>
        <v>-1.576799999747891</v>
      </c>
      <c r="F57" s="16">
        <f t="shared" si="9"/>
        <v>1.340964E-2</v>
      </c>
      <c r="G57" s="16">
        <f t="shared" si="10"/>
        <v>1.552836312E-3</v>
      </c>
      <c r="H57" s="16">
        <f t="shared" si="11"/>
        <v>1.7981844492960002E-4</v>
      </c>
      <c r="I57" s="16">
        <f t="shared" si="12"/>
        <v>-0.18259343997080577</v>
      </c>
      <c r="J57" s="16">
        <f t="shared" si="13"/>
        <v>-2.1144320348619308E-2</v>
      </c>
      <c r="K57" s="16">
        <f t="shared" ca="1" si="5"/>
        <v>-0.78010018705579087</v>
      </c>
      <c r="L57" s="16">
        <f t="shared" ca="1" si="14"/>
        <v>0.63473059154362743</v>
      </c>
      <c r="M57" s="16">
        <f t="shared" ca="1" si="18"/>
        <v>721.40639415464295</v>
      </c>
      <c r="N57" s="16">
        <f t="shared" ca="1" si="19"/>
        <v>14.126510838781648</v>
      </c>
      <c r="O57" s="16">
        <f t="shared" ca="1" si="20"/>
        <v>6075.4734946764684</v>
      </c>
      <c r="P57" s="14">
        <f t="shared" ca="1" si="15"/>
        <v>-0.79669981269210011</v>
      </c>
      <c r="Q57" s="14"/>
      <c r="R57" s="14"/>
    </row>
    <row r="58" spans="1:18" x14ac:dyDescent="0.2">
      <c r="A58" s="66">
        <v>1224</v>
      </c>
      <c r="B58" s="66">
        <v>-6.3040000022738241E-3</v>
      </c>
      <c r="C58" s="14"/>
      <c r="D58" s="67">
        <f t="shared" si="16"/>
        <v>0.12239999999999999</v>
      </c>
      <c r="E58" s="67">
        <f t="shared" si="17"/>
        <v>-0.63040000022738241</v>
      </c>
      <c r="F58" s="16">
        <f t="shared" si="9"/>
        <v>1.4981759999999998E-2</v>
      </c>
      <c r="G58" s="16">
        <f t="shared" si="10"/>
        <v>1.8337674239999996E-3</v>
      </c>
      <c r="H58" s="16">
        <f t="shared" si="11"/>
        <v>2.2445313269759995E-4</v>
      </c>
      <c r="I58" s="16">
        <f t="shared" si="12"/>
        <v>-7.7160960027831599E-2</v>
      </c>
      <c r="J58" s="16">
        <f t="shared" si="13"/>
        <v>-9.4445015074065865E-3</v>
      </c>
      <c r="K58" s="16">
        <f t="shared" ca="1" si="5"/>
        <v>-0.72283217910764763</v>
      </c>
      <c r="L58" s="16">
        <f t="shared" ca="1" si="14"/>
        <v>8.5437076925533491E-3</v>
      </c>
      <c r="M58" s="16">
        <f t="shared" ca="1" si="18"/>
        <v>699.17800244974603</v>
      </c>
      <c r="N58" s="16">
        <f t="shared" ca="1" si="19"/>
        <v>1.348806405645872</v>
      </c>
      <c r="O58" s="16">
        <f t="shared" ca="1" si="20"/>
        <v>6441.9148000200712</v>
      </c>
      <c r="P58" s="14">
        <f t="shared" ca="1" si="15"/>
        <v>9.2432178880265226E-2</v>
      </c>
      <c r="Q58" s="14"/>
      <c r="R58" s="14"/>
    </row>
    <row r="59" spans="1:18" x14ac:dyDescent="0.2">
      <c r="A59" s="66">
        <v>1232</v>
      </c>
      <c r="B59" s="66">
        <v>3.3279999988735653E-3</v>
      </c>
      <c r="C59" s="14"/>
      <c r="D59" s="67">
        <f t="shared" si="16"/>
        <v>0.1232</v>
      </c>
      <c r="E59" s="67">
        <f t="shared" si="17"/>
        <v>0.33279999988735653</v>
      </c>
      <c r="F59" s="16">
        <f t="shared" si="9"/>
        <v>1.5178240000000001E-2</v>
      </c>
      <c r="G59" s="16">
        <f t="shared" si="10"/>
        <v>1.8699591680000002E-3</v>
      </c>
      <c r="H59" s="16">
        <f t="shared" si="11"/>
        <v>2.3037896949760003E-4</v>
      </c>
      <c r="I59" s="16">
        <f t="shared" si="12"/>
        <v>4.1000959986122326E-2</v>
      </c>
      <c r="J59" s="16">
        <f t="shared" si="13"/>
        <v>5.051318270290271E-3</v>
      </c>
      <c r="K59" s="16">
        <f t="shared" ca="1" si="5"/>
        <v>-0.71591957937388484</v>
      </c>
      <c r="L59" s="16">
        <f t="shared" ca="1" si="14"/>
        <v>1.0998127559258752</v>
      </c>
      <c r="M59" s="16">
        <f t="shared" ca="1" si="18"/>
        <v>696.50234473091109</v>
      </c>
      <c r="N59" s="16">
        <f t="shared" ca="1" si="19"/>
        <v>0.72384548762890888</v>
      </c>
      <c r="O59" s="16">
        <f t="shared" ca="1" si="20"/>
        <v>6485.615558965852</v>
      </c>
      <c r="P59" s="14">
        <f t="shared" ca="1" si="15"/>
        <v>1.0487195792612414</v>
      </c>
      <c r="Q59" s="14"/>
      <c r="R59" s="14"/>
    </row>
    <row r="60" spans="1:18" x14ac:dyDescent="0.2">
      <c r="A60" s="66">
        <v>1372</v>
      </c>
      <c r="B60" s="66">
        <v>-5.1119999916409142E-3</v>
      </c>
      <c r="C60" s="14"/>
      <c r="D60" s="67">
        <f t="shared" si="16"/>
        <v>0.13719999999999999</v>
      </c>
      <c r="E60" s="67">
        <f t="shared" si="17"/>
        <v>-0.51119999916409142</v>
      </c>
      <c r="F60" s="16">
        <f t="shared" si="9"/>
        <v>1.8823839999999998E-2</v>
      </c>
      <c r="G60" s="16">
        <f t="shared" si="10"/>
        <v>2.5826308479999995E-3</v>
      </c>
      <c r="H60" s="16">
        <f t="shared" si="11"/>
        <v>3.5433695234559991E-4</v>
      </c>
      <c r="I60" s="16">
        <f t="shared" si="12"/>
        <v>-7.0136639885313337E-2</v>
      </c>
      <c r="J60" s="16">
        <f t="shared" si="13"/>
        <v>-9.6227469922649887E-3</v>
      </c>
      <c r="K60" s="16">
        <f t="shared" ca="1" si="5"/>
        <v>-0.59596327858588238</v>
      </c>
      <c r="L60" s="16">
        <f t="shared" ca="1" si="14"/>
        <v>7.1848135383366105E-3</v>
      </c>
      <c r="M60" s="16">
        <f t="shared" ca="1" si="18"/>
        <v>650.34147207311776</v>
      </c>
      <c r="N60" s="16">
        <f t="shared" ca="1" si="19"/>
        <v>19.687022234555446</v>
      </c>
      <c r="O60" s="16">
        <f t="shared" ca="1" si="20"/>
        <v>7220.8144380874301</v>
      </c>
      <c r="P60" s="14">
        <f t="shared" ca="1" si="15"/>
        <v>8.476327942179096E-2</v>
      </c>
      <c r="Q60" s="14"/>
      <c r="R60" s="14"/>
    </row>
    <row r="61" spans="1:18" x14ac:dyDescent="0.2">
      <c r="A61" s="66">
        <v>1403</v>
      </c>
      <c r="B61" s="66">
        <v>-6.2879999895812944E-3</v>
      </c>
      <c r="C61" s="14"/>
      <c r="D61" s="67">
        <f t="shared" si="16"/>
        <v>0.14030000000000001</v>
      </c>
      <c r="E61" s="67">
        <f t="shared" si="17"/>
        <v>-0.62879999895812944</v>
      </c>
      <c r="F61" s="16">
        <f t="shared" si="9"/>
        <v>1.9684090000000001E-2</v>
      </c>
      <c r="G61" s="16">
        <f t="shared" si="10"/>
        <v>2.7616778270000003E-3</v>
      </c>
      <c r="H61" s="16">
        <f t="shared" si="11"/>
        <v>3.8746339912810004E-4</v>
      </c>
      <c r="I61" s="16">
        <f t="shared" si="12"/>
        <v>-8.8220639853825569E-2</v>
      </c>
      <c r="J61" s="16">
        <f t="shared" si="13"/>
        <v>-1.2377355771491728E-2</v>
      </c>
      <c r="K61" s="16">
        <f t="shared" ca="1" si="5"/>
        <v>-0.56966099756799093</v>
      </c>
      <c r="L61" s="16">
        <f t="shared" ca="1" si="14"/>
        <v>3.4974214854228036E-3</v>
      </c>
      <c r="M61" s="16">
        <f t="shared" ca="1" si="18"/>
        <v>640.29170110409757</v>
      </c>
      <c r="N61" s="16">
        <f t="shared" ca="1" si="19"/>
        <v>31.026361153925063</v>
      </c>
      <c r="O61" s="16">
        <f t="shared" ca="1" si="20"/>
        <v>7375.1369806273651</v>
      </c>
      <c r="P61" s="14">
        <f t="shared" ca="1" si="15"/>
        <v>-5.9139001390138501E-2</v>
      </c>
      <c r="Q61" s="14"/>
      <c r="R61" s="14"/>
    </row>
    <row r="62" spans="1:18" x14ac:dyDescent="0.2">
      <c r="A62" s="66">
        <v>1411</v>
      </c>
      <c r="B62" s="66">
        <v>-5.6559999939054251E-3</v>
      </c>
      <c r="C62" s="14"/>
      <c r="D62" s="67">
        <f t="shared" si="16"/>
        <v>0.1411</v>
      </c>
      <c r="E62" s="67">
        <f t="shared" si="17"/>
        <v>-0.56559999939054251</v>
      </c>
      <c r="F62" s="16">
        <f t="shared" si="9"/>
        <v>1.990921E-2</v>
      </c>
      <c r="G62" s="16">
        <f t="shared" si="10"/>
        <v>2.8091895310000002E-3</v>
      </c>
      <c r="H62" s="16">
        <f t="shared" si="11"/>
        <v>3.9637664282409998E-4</v>
      </c>
      <c r="I62" s="16">
        <f t="shared" si="12"/>
        <v>-7.9806159914005553E-2</v>
      </c>
      <c r="J62" s="16">
        <f t="shared" si="13"/>
        <v>-1.1260649163866184E-2</v>
      </c>
      <c r="K62" s="16">
        <f t="shared" ca="1" si="5"/>
        <v>-0.56288858379944795</v>
      </c>
      <c r="L62" s="16">
        <f t="shared" ca="1" si="14"/>
        <v>7.3517745076306461E-6</v>
      </c>
      <c r="M62" s="16">
        <f t="shared" ca="1" si="18"/>
        <v>637.70842217072209</v>
      </c>
      <c r="N62" s="16">
        <f t="shared" ca="1" si="19"/>
        <v>34.343456630512399</v>
      </c>
      <c r="O62" s="16">
        <f t="shared" ca="1" si="20"/>
        <v>7414.4125204202146</v>
      </c>
      <c r="P62" s="14">
        <f t="shared" ca="1" si="15"/>
        <v>-2.711415591094557E-3</v>
      </c>
      <c r="Q62" s="14"/>
      <c r="R62" s="14"/>
    </row>
    <row r="63" spans="1:18" x14ac:dyDescent="0.2">
      <c r="A63" s="66">
        <v>1493</v>
      </c>
      <c r="B63" s="66">
        <v>-1.592799999343697E-2</v>
      </c>
      <c r="C63" s="14"/>
      <c r="D63" s="67">
        <f t="shared" si="16"/>
        <v>0.14929999999999999</v>
      </c>
      <c r="E63" s="67">
        <f t="shared" si="17"/>
        <v>-1.592799999343697</v>
      </c>
      <c r="F63" s="16">
        <f t="shared" si="9"/>
        <v>2.2290489999999996E-2</v>
      </c>
      <c r="G63" s="16">
        <f t="shared" si="10"/>
        <v>3.3279701569999993E-3</v>
      </c>
      <c r="H63" s="16">
        <f t="shared" si="11"/>
        <v>4.9686594444009978E-4</v>
      </c>
      <c r="I63" s="16">
        <f t="shared" si="12"/>
        <v>-0.23780503990201393</v>
      </c>
      <c r="J63" s="16">
        <f t="shared" si="13"/>
        <v>-3.5504292457370676E-2</v>
      </c>
      <c r="K63" s="16">
        <f t="shared" ca="1" si="5"/>
        <v>-0.49383257605991371</v>
      </c>
      <c r="L63" s="16">
        <f t="shared" ca="1" si="14"/>
        <v>1.2077293974389978</v>
      </c>
      <c r="M63" s="16">
        <f t="shared" ca="1" si="18"/>
        <v>611.47313292213994</v>
      </c>
      <c r="N63" s="16">
        <f t="shared" ca="1" si="19"/>
        <v>77.128975396620461</v>
      </c>
      <c r="O63" s="16">
        <f t="shared" ca="1" si="20"/>
        <v>7803.2235381415112</v>
      </c>
      <c r="P63" s="14">
        <f t="shared" ca="1" si="15"/>
        <v>-1.0989674232837832</v>
      </c>
      <c r="Q63" s="14"/>
      <c r="R63" s="14"/>
    </row>
    <row r="64" spans="1:18" x14ac:dyDescent="0.2">
      <c r="A64" s="66">
        <v>1499</v>
      </c>
      <c r="B64" s="66">
        <v>-5.7039999956032261E-3</v>
      </c>
      <c r="C64" s="14"/>
      <c r="D64" s="67">
        <f t="shared" si="16"/>
        <v>0.14990000000000001</v>
      </c>
      <c r="E64" s="67">
        <f t="shared" si="17"/>
        <v>-0.57039999956032261</v>
      </c>
      <c r="F64" s="16">
        <f t="shared" si="9"/>
        <v>2.2470010000000002E-2</v>
      </c>
      <c r="G64" s="16">
        <f t="shared" si="10"/>
        <v>3.3682544990000004E-3</v>
      </c>
      <c r="H64" s="16">
        <f t="shared" si="11"/>
        <v>5.0490134940010009E-4</v>
      </c>
      <c r="I64" s="16">
        <f t="shared" si="12"/>
        <v>-8.5502959934092362E-2</v>
      </c>
      <c r="J64" s="16">
        <f t="shared" si="13"/>
        <v>-1.2816893694120446E-2</v>
      </c>
      <c r="K64" s="16">
        <f t="shared" ca="1" si="5"/>
        <v>-0.48880554178478242</v>
      </c>
      <c r="L64" s="16">
        <f t="shared" ca="1" si="14"/>
        <v>6.6576555396844119E-3</v>
      </c>
      <c r="M64" s="16">
        <f t="shared" ca="1" si="18"/>
        <v>609.57098852146919</v>
      </c>
      <c r="N64" s="16">
        <f t="shared" ca="1" si="19"/>
        <v>80.862437862538513</v>
      </c>
      <c r="O64" s="16">
        <f t="shared" ca="1" si="20"/>
        <v>7830.6466424274686</v>
      </c>
      <c r="P64" s="14">
        <f t="shared" ca="1" si="15"/>
        <v>-8.1594457775540197E-2</v>
      </c>
      <c r="Q64" s="14"/>
      <c r="R64" s="14"/>
    </row>
    <row r="65" spans="1:18" x14ac:dyDescent="0.2">
      <c r="A65" s="66">
        <v>1625</v>
      </c>
      <c r="B65" s="66">
        <v>-1.999999993131496E-3</v>
      </c>
      <c r="C65" s="14"/>
      <c r="D65" s="67">
        <f t="shared" si="16"/>
        <v>0.16250000000000001</v>
      </c>
      <c r="E65" s="67">
        <f t="shared" si="17"/>
        <v>-0.1999999993131496</v>
      </c>
      <c r="F65" s="16">
        <f t="shared" si="9"/>
        <v>2.6406250000000003E-2</v>
      </c>
      <c r="G65" s="16">
        <f t="shared" si="10"/>
        <v>4.291015625000001E-3</v>
      </c>
      <c r="H65" s="16">
        <f t="shared" si="11"/>
        <v>6.9729003906250013E-4</v>
      </c>
      <c r="I65" s="16">
        <f t="shared" si="12"/>
        <v>-3.249999988838681E-2</v>
      </c>
      <c r="J65" s="16">
        <f t="shared" si="13"/>
        <v>-5.2812499818628567E-3</v>
      </c>
      <c r="K65" s="16">
        <f t="shared" ca="1" si="5"/>
        <v>-0.3840519187156653</v>
      </c>
      <c r="L65" s="16">
        <f t="shared" ca="1" si="14"/>
        <v>3.3875109035750132E-2</v>
      </c>
      <c r="M65" s="16">
        <f t="shared" ca="1" si="18"/>
        <v>570.1847784245565</v>
      </c>
      <c r="N65" s="16">
        <f t="shared" ca="1" si="19"/>
        <v>176.48740210805138</v>
      </c>
      <c r="O65" s="16">
        <f t="shared" ca="1" si="20"/>
        <v>8371.4445155497924</v>
      </c>
      <c r="P65" s="14">
        <f t="shared" ca="1" si="15"/>
        <v>0.1840519194025157</v>
      </c>
      <c r="Q65" s="14"/>
      <c r="R65" s="14"/>
    </row>
    <row r="66" spans="1:18" x14ac:dyDescent="0.2">
      <c r="A66" s="66">
        <v>1660</v>
      </c>
      <c r="B66" s="66">
        <v>-1.3600000020232983E-3</v>
      </c>
      <c r="C66" s="14"/>
      <c r="D66" s="67">
        <f t="shared" si="16"/>
        <v>0.16600000000000001</v>
      </c>
      <c r="E66" s="67">
        <f t="shared" si="17"/>
        <v>-0.13600000020232983</v>
      </c>
      <c r="F66" s="16">
        <f t="shared" si="9"/>
        <v>2.7556000000000004E-2</v>
      </c>
      <c r="G66" s="16">
        <f t="shared" si="10"/>
        <v>4.5742960000000011E-3</v>
      </c>
      <c r="H66" s="16">
        <f t="shared" si="11"/>
        <v>7.5933313600000027E-4</v>
      </c>
      <c r="I66" s="16">
        <f t="shared" si="12"/>
        <v>-2.2576000033586754E-2</v>
      </c>
      <c r="J66" s="16">
        <f t="shared" si="13"/>
        <v>-3.7476160055754013E-3</v>
      </c>
      <c r="K66" s="16">
        <f t="shared" ca="1" si="5"/>
        <v>-0.35522950988773405</v>
      </c>
      <c r="L66" s="16">
        <f t="shared" ca="1" si="14"/>
        <v>4.8061577916902742E-2</v>
      </c>
      <c r="M66" s="16">
        <f t="shared" ca="1" si="18"/>
        <v>559.43541322176986</v>
      </c>
      <c r="N66" s="16">
        <f t="shared" ca="1" si="19"/>
        <v>208.42972251440722</v>
      </c>
      <c r="O66" s="16">
        <f t="shared" ca="1" si="20"/>
        <v>8509.1043317610074</v>
      </c>
      <c r="P66" s="14">
        <f t="shared" ca="1" si="15"/>
        <v>0.21922950968540422</v>
      </c>
      <c r="Q66" s="14"/>
      <c r="R66" s="14"/>
    </row>
    <row r="67" spans="1:18" x14ac:dyDescent="0.2">
      <c r="A67" s="66">
        <v>1668</v>
      </c>
      <c r="B67" s="66">
        <v>-1.7279999956372194E-3</v>
      </c>
      <c r="C67" s="14"/>
      <c r="D67" s="67">
        <f t="shared" si="16"/>
        <v>0.1668</v>
      </c>
      <c r="E67" s="67">
        <f t="shared" si="17"/>
        <v>-0.17279999956372194</v>
      </c>
      <c r="F67" s="16">
        <f t="shared" si="9"/>
        <v>2.7822240000000002E-2</v>
      </c>
      <c r="G67" s="16">
        <f t="shared" si="10"/>
        <v>4.6407496320000005E-3</v>
      </c>
      <c r="H67" s="16">
        <f t="shared" si="11"/>
        <v>7.7407703861760008E-4</v>
      </c>
      <c r="I67" s="16">
        <f t="shared" si="12"/>
        <v>-2.882303992722882E-2</v>
      </c>
      <c r="J67" s="16">
        <f t="shared" si="13"/>
        <v>-4.8076830598617675E-3</v>
      </c>
      <c r="K67" s="16">
        <f t="shared" ca="1" si="5"/>
        <v>-0.34865836870612665</v>
      </c>
      <c r="L67" s="16">
        <f t="shared" ca="1" si="14"/>
        <v>3.0926165997426282E-2</v>
      </c>
      <c r="M67" s="16">
        <f t="shared" ca="1" si="18"/>
        <v>556.99020931469715</v>
      </c>
      <c r="N67" s="16">
        <f t="shared" ca="1" si="19"/>
        <v>216.0316444419079</v>
      </c>
      <c r="O67" s="16">
        <f t="shared" ca="1" si="20"/>
        <v>8539.7632663159366</v>
      </c>
      <c r="P67" s="14">
        <f t="shared" ca="1" si="15"/>
        <v>0.17585836914240471</v>
      </c>
      <c r="Q67" s="14"/>
      <c r="R67" s="14"/>
    </row>
    <row r="68" spans="1:18" x14ac:dyDescent="0.2">
      <c r="A68" s="66">
        <v>1672</v>
      </c>
      <c r="B68" s="66">
        <v>-9.1199999587843195E-4</v>
      </c>
      <c r="C68" s="14"/>
      <c r="D68" s="67">
        <f t="shared" si="16"/>
        <v>0.16719999999999999</v>
      </c>
      <c r="E68" s="67">
        <f t="shared" si="17"/>
        <v>-9.1199999587843195E-2</v>
      </c>
      <c r="F68" s="16">
        <f t="shared" si="9"/>
        <v>2.7955839999999996E-2</v>
      </c>
      <c r="G68" s="16">
        <f t="shared" si="10"/>
        <v>4.6742164479999992E-3</v>
      </c>
      <c r="H68" s="16">
        <f t="shared" si="11"/>
        <v>7.815289901055998E-4</v>
      </c>
      <c r="I68" s="16">
        <f t="shared" si="12"/>
        <v>-1.524863993108738E-2</v>
      </c>
      <c r="J68" s="16">
        <f t="shared" si="13"/>
        <v>-2.5495725964778098E-3</v>
      </c>
      <c r="K68" s="16">
        <f t="shared" ca="1" si="5"/>
        <v>-0.34537514760077381</v>
      </c>
      <c r="L68" s="16">
        <f t="shared" ca="1" si="14"/>
        <v>6.460500586739519E-2</v>
      </c>
      <c r="M68" s="16">
        <f t="shared" ca="1" si="18"/>
        <v>555.76925763067402</v>
      </c>
      <c r="N68" s="16">
        <f t="shared" ca="1" si="19"/>
        <v>219.87352896108357</v>
      </c>
      <c r="O68" s="16">
        <f t="shared" ca="1" si="20"/>
        <v>8554.9788097099736</v>
      </c>
      <c r="P68" s="14">
        <f t="shared" ca="1" si="15"/>
        <v>0.25417514801293062</v>
      </c>
      <c r="Q68" s="14"/>
      <c r="R68" s="14"/>
    </row>
    <row r="69" spans="1:18" x14ac:dyDescent="0.2">
      <c r="A69" s="66">
        <v>1689</v>
      </c>
      <c r="B69" s="66">
        <v>1.0560000009718351E-3</v>
      </c>
      <c r="C69" s="14"/>
      <c r="D69" s="67">
        <f t="shared" si="16"/>
        <v>0.16889999999999999</v>
      </c>
      <c r="E69" s="67">
        <f t="shared" si="17"/>
        <v>0.10560000009718351</v>
      </c>
      <c r="F69" s="16">
        <f t="shared" si="9"/>
        <v>2.8527209999999997E-2</v>
      </c>
      <c r="G69" s="16">
        <f t="shared" si="10"/>
        <v>4.8182457689999996E-3</v>
      </c>
      <c r="H69" s="16">
        <f t="shared" si="11"/>
        <v>8.1380171038409981E-4</v>
      </c>
      <c r="I69" s="16">
        <f t="shared" si="12"/>
        <v>1.7835840016414296E-2</v>
      </c>
      <c r="J69" s="16">
        <f t="shared" si="13"/>
        <v>3.0124733787723745E-3</v>
      </c>
      <c r="K69" s="16">
        <f t="shared" ca="1" si="5"/>
        <v>-0.33143893220106224</v>
      </c>
      <c r="L69" s="16">
        <f t="shared" ca="1" si="14"/>
        <v>0.19100302834439065</v>
      </c>
      <c r="M69" s="16">
        <f t="shared" ca="1" si="18"/>
        <v>550.59250805075942</v>
      </c>
      <c r="N69" s="16">
        <f t="shared" ca="1" si="19"/>
        <v>236.50111597940946</v>
      </c>
      <c r="O69" s="16">
        <f t="shared" ca="1" si="20"/>
        <v>8618.7911245665109</v>
      </c>
      <c r="P69" s="14">
        <f t="shared" ca="1" si="15"/>
        <v>0.43703893229824575</v>
      </c>
      <c r="Q69" s="14"/>
      <c r="R69" s="14"/>
    </row>
    <row r="70" spans="1:18" x14ac:dyDescent="0.2">
      <c r="A70" s="66">
        <v>1888</v>
      </c>
      <c r="B70" s="66">
        <v>2.1520000009331852E-3</v>
      </c>
      <c r="C70" s="14"/>
      <c r="D70" s="67">
        <f t="shared" si="16"/>
        <v>0.1888</v>
      </c>
      <c r="E70" s="67">
        <f t="shared" si="17"/>
        <v>0.21520000009331852</v>
      </c>
      <c r="F70" s="16">
        <f t="shared" si="9"/>
        <v>3.564544E-2</v>
      </c>
      <c r="G70" s="16">
        <f t="shared" si="10"/>
        <v>6.7298590720000001E-3</v>
      </c>
      <c r="H70" s="16">
        <f t="shared" si="11"/>
        <v>1.2705973927936E-3</v>
      </c>
      <c r="I70" s="16">
        <f t="shared" si="12"/>
        <v>4.0629760017618539E-2</v>
      </c>
      <c r="J70" s="16">
        <f t="shared" si="13"/>
        <v>7.6708986913263805E-3</v>
      </c>
      <c r="K70" s="16">
        <f t="shared" ca="1" si="5"/>
        <v>-0.17040719850781613</v>
      </c>
      <c r="L70" s="16">
        <f t="shared" ca="1" si="14"/>
        <v>0.14869291161301493</v>
      </c>
      <c r="M70" s="16">
        <f t="shared" ca="1" si="18"/>
        <v>491.49387114687187</v>
      </c>
      <c r="N70" s="16">
        <f t="shared" ca="1" si="19"/>
        <v>462.94493353972041</v>
      </c>
      <c r="O70" s="16">
        <f t="shared" ca="1" si="20"/>
        <v>9257.5939053158236</v>
      </c>
      <c r="P70" s="14">
        <f t="shared" ca="1" si="15"/>
        <v>0.38560719860113468</v>
      </c>
      <c r="Q70" s="14"/>
      <c r="R70" s="14"/>
    </row>
    <row r="71" spans="1:18" x14ac:dyDescent="0.2">
      <c r="A71" s="66">
        <v>1890</v>
      </c>
      <c r="B71" s="66">
        <v>4.5600000084959902E-3</v>
      </c>
      <c r="C71" s="14"/>
      <c r="D71" s="67">
        <f t="shared" si="16"/>
        <v>0.189</v>
      </c>
      <c r="E71" s="67">
        <f t="shared" si="17"/>
        <v>0.45600000084959902</v>
      </c>
      <c r="F71" s="16">
        <f t="shared" si="9"/>
        <v>3.5721000000000003E-2</v>
      </c>
      <c r="G71" s="16">
        <f t="shared" si="10"/>
        <v>6.7512690000000007E-3</v>
      </c>
      <c r="H71" s="16">
        <f t="shared" si="11"/>
        <v>1.2759898410000003E-3</v>
      </c>
      <c r="I71" s="16">
        <f t="shared" si="12"/>
        <v>8.6184000160574217E-2</v>
      </c>
      <c r="J71" s="16">
        <f t="shared" si="13"/>
        <v>1.6288776030348527E-2</v>
      </c>
      <c r="K71" s="16">
        <f t="shared" ca="1" si="5"/>
        <v>-0.16880846606461308</v>
      </c>
      <c r="L71" s="16">
        <f t="shared" ca="1" si="14"/>
        <v>0.39038562032768809</v>
      </c>
      <c r="M71" s="16">
        <f t="shared" ca="1" si="18"/>
        <v>490.91412187979273</v>
      </c>
      <c r="N71" s="16">
        <f t="shared" ca="1" si="19"/>
        <v>465.4796281608352</v>
      </c>
      <c r="O71" s="16">
        <f t="shared" ca="1" si="20"/>
        <v>9262.9569163055603</v>
      </c>
      <c r="P71" s="14">
        <f t="shared" ca="1" si="15"/>
        <v>0.6248084669142121</v>
      </c>
      <c r="Q71" s="14"/>
      <c r="R71" s="14"/>
    </row>
    <row r="72" spans="1:18" x14ac:dyDescent="0.2">
      <c r="A72" s="66">
        <v>1913</v>
      </c>
      <c r="B72" s="66">
        <v>7.5200000719632953E-4</v>
      </c>
      <c r="C72" s="14"/>
      <c r="D72" s="67">
        <f t="shared" si="16"/>
        <v>0.1913</v>
      </c>
      <c r="E72" s="67">
        <f t="shared" si="17"/>
        <v>7.5200000719632953E-2</v>
      </c>
      <c r="F72" s="16">
        <f t="shared" si="9"/>
        <v>3.659569E-2</v>
      </c>
      <c r="G72" s="16">
        <f t="shared" si="10"/>
        <v>7.0007554970000002E-3</v>
      </c>
      <c r="H72" s="16">
        <f t="shared" si="11"/>
        <v>1.3392445265761001E-3</v>
      </c>
      <c r="I72" s="16">
        <f t="shared" si="12"/>
        <v>1.4385760137665784E-2</v>
      </c>
      <c r="J72" s="16">
        <f t="shared" si="13"/>
        <v>2.7519959143354647E-3</v>
      </c>
      <c r="K72" s="16">
        <f t="shared" ca="1" si="5"/>
        <v>-0.15045118784557421</v>
      </c>
      <c r="L72" s="16">
        <f t="shared" ca="1" si="14"/>
        <v>5.0918458900890681E-2</v>
      </c>
      <c r="M72" s="16">
        <f t="shared" ca="1" si="18"/>
        <v>484.26759204284934</v>
      </c>
      <c r="N72" s="16">
        <f t="shared" ca="1" si="19"/>
        <v>494.94380748799932</v>
      </c>
      <c r="O72" s="16">
        <f t="shared" ca="1" si="20"/>
        <v>9323.059882199148</v>
      </c>
      <c r="P72" s="14">
        <f t="shared" ca="1" si="15"/>
        <v>0.22565118856520716</v>
      </c>
      <c r="Q72" s="14"/>
      <c r="R72" s="14"/>
    </row>
    <row r="73" spans="1:18" x14ac:dyDescent="0.2">
      <c r="A73" s="66">
        <v>1937</v>
      </c>
      <c r="B73" s="66">
        <v>-1.3519999920390546E-3</v>
      </c>
      <c r="C73" s="14"/>
      <c r="D73" s="67">
        <f t="shared" si="16"/>
        <v>0.19370000000000001</v>
      </c>
      <c r="E73" s="67">
        <f t="shared" si="17"/>
        <v>-0.13519999920390546</v>
      </c>
      <c r="F73" s="16">
        <f t="shared" si="9"/>
        <v>3.7519690000000001E-2</v>
      </c>
      <c r="G73" s="16">
        <f t="shared" si="10"/>
        <v>7.2675639530000004E-3</v>
      </c>
      <c r="H73" s="16">
        <f t="shared" si="11"/>
        <v>1.4077271376961001E-3</v>
      </c>
      <c r="I73" s="16">
        <f t="shared" si="12"/>
        <v>-2.618823984579649E-2</v>
      </c>
      <c r="J73" s="16">
        <f t="shared" si="13"/>
        <v>-5.0726620581307809E-3</v>
      </c>
      <c r="K73" s="16">
        <f t="shared" ca="1" si="5"/>
        <v>-0.13135098000336184</v>
      </c>
      <c r="L73" s="16">
        <f t="shared" ca="1" si="14"/>
        <v>1.4814948806153437E-5</v>
      </c>
      <c r="M73" s="16">
        <f t="shared" ca="1" si="18"/>
        <v>477.3725829183208</v>
      </c>
      <c r="N73" s="16">
        <f t="shared" ca="1" si="19"/>
        <v>526.28441356234259</v>
      </c>
      <c r="O73" s="16">
        <f t="shared" ca="1" si="20"/>
        <v>9382.6704000546397</v>
      </c>
      <c r="P73" s="14">
        <f t="shared" ca="1" si="15"/>
        <v>-3.8490192005436186E-3</v>
      </c>
      <c r="Q73" s="14"/>
      <c r="R73" s="14"/>
    </row>
    <row r="74" spans="1:18" x14ac:dyDescent="0.2">
      <c r="A74" s="66">
        <v>1937</v>
      </c>
      <c r="B74" s="66">
        <v>7.6480000061565079E-3</v>
      </c>
      <c r="C74" s="14"/>
      <c r="D74" s="67">
        <f t="shared" si="16"/>
        <v>0.19370000000000001</v>
      </c>
      <c r="E74" s="67">
        <f t="shared" si="17"/>
        <v>0.76480000061565079</v>
      </c>
      <c r="F74" s="16">
        <f t="shared" si="9"/>
        <v>3.7519690000000001E-2</v>
      </c>
      <c r="G74" s="16">
        <f t="shared" si="10"/>
        <v>7.2675639530000004E-3</v>
      </c>
      <c r="H74" s="16">
        <f t="shared" si="11"/>
        <v>1.4077271376961001E-3</v>
      </c>
      <c r="I74" s="16">
        <f t="shared" si="12"/>
        <v>0.14814176011925156</v>
      </c>
      <c r="J74" s="16">
        <f t="shared" si="13"/>
        <v>2.8695058935099028E-2</v>
      </c>
      <c r="K74" s="16">
        <f t="shared" ca="1" si="5"/>
        <v>-0.13135098000336184</v>
      </c>
      <c r="L74" s="16">
        <f t="shared" ca="1" si="14"/>
        <v>0.80308658006441802</v>
      </c>
      <c r="M74" s="16">
        <f t="shared" ca="1" si="18"/>
        <v>477.3725829183208</v>
      </c>
      <c r="N74" s="16">
        <f t="shared" ca="1" si="19"/>
        <v>526.28441356234259</v>
      </c>
      <c r="O74" s="16">
        <f t="shared" ca="1" si="20"/>
        <v>9382.6704000546397</v>
      </c>
      <c r="P74" s="14">
        <f t="shared" ca="1" si="15"/>
        <v>0.89615098061901266</v>
      </c>
      <c r="Q74" s="14"/>
      <c r="R74" s="14"/>
    </row>
    <row r="75" spans="1:18" x14ac:dyDescent="0.2">
      <c r="A75" s="66">
        <v>1962</v>
      </c>
      <c r="B75" s="66">
        <v>2.480000039213337E-4</v>
      </c>
      <c r="C75" s="14"/>
      <c r="D75" s="67">
        <f t="shared" si="16"/>
        <v>0.19620000000000001</v>
      </c>
      <c r="E75" s="67">
        <f t="shared" si="17"/>
        <v>2.480000039213337E-2</v>
      </c>
      <c r="F75" s="16">
        <f t="shared" si="9"/>
        <v>3.8494440000000005E-2</v>
      </c>
      <c r="G75" s="16">
        <f t="shared" si="10"/>
        <v>7.5526091280000013E-3</v>
      </c>
      <c r="H75" s="16">
        <f t="shared" si="11"/>
        <v>1.4818219109136003E-3</v>
      </c>
      <c r="I75" s="16">
        <f t="shared" si="12"/>
        <v>4.8657600769365676E-3</v>
      </c>
      <c r="J75" s="16">
        <f t="shared" si="13"/>
        <v>9.5466212709495457E-4</v>
      </c>
      <c r="K75" s="16">
        <f t="shared" ca="1" si="5"/>
        <v>-0.11151489099432846</v>
      </c>
      <c r="L75" s="16">
        <f t="shared" ca="1" si="14"/>
        <v>1.8581749613702885E-2</v>
      </c>
      <c r="M75" s="16">
        <f t="shared" ca="1" si="18"/>
        <v>470.2344475785269</v>
      </c>
      <c r="N75" s="16">
        <f t="shared" ca="1" si="19"/>
        <v>559.5411644503497</v>
      </c>
      <c r="O75" s="16">
        <f t="shared" ca="1" si="20"/>
        <v>9441.3577107543388</v>
      </c>
      <c r="P75" s="14">
        <f t="shared" ca="1" si="15"/>
        <v>0.13631489138646183</v>
      </c>
      <c r="Q75" s="14"/>
      <c r="R75" s="14"/>
    </row>
    <row r="76" spans="1:18" x14ac:dyDescent="0.2">
      <c r="A76" s="66">
        <v>1968</v>
      </c>
      <c r="B76" s="66">
        <v>-5.5280000015045516E-3</v>
      </c>
      <c r="C76" s="14"/>
      <c r="D76" s="67">
        <f t="shared" si="16"/>
        <v>0.1968</v>
      </c>
      <c r="E76" s="67">
        <f t="shared" si="17"/>
        <v>-0.55280000015045516</v>
      </c>
      <c r="F76" s="16">
        <f t="shared" si="9"/>
        <v>3.8730239999999999E-2</v>
      </c>
      <c r="G76" s="16">
        <f t="shared" si="10"/>
        <v>7.6221112319999999E-3</v>
      </c>
      <c r="H76" s="16">
        <f t="shared" si="11"/>
        <v>1.5000314904575999E-3</v>
      </c>
      <c r="I76" s="16">
        <f t="shared" si="12"/>
        <v>-0.10879104002960958</v>
      </c>
      <c r="J76" s="16">
        <f t="shared" si="13"/>
        <v>-2.1410076677827166E-2</v>
      </c>
      <c r="K76" s="16">
        <f t="shared" ca="1" si="5"/>
        <v>-0.10676333388828158</v>
      </c>
      <c r="L76" s="16">
        <f t="shared" ca="1" si="14"/>
        <v>0.19894870765027362</v>
      </c>
      <c r="M76" s="16">
        <f t="shared" ca="1" si="18"/>
        <v>468.52802231781601</v>
      </c>
      <c r="N76" s="16">
        <f t="shared" ca="1" si="19"/>
        <v>567.61128015024019</v>
      </c>
      <c r="O76" s="16">
        <f t="shared" ca="1" si="20"/>
        <v>9454.9215661727121</v>
      </c>
      <c r="P76" s="14">
        <f t="shared" ca="1" si="15"/>
        <v>-0.44603666626217359</v>
      </c>
      <c r="Q76" s="14"/>
      <c r="R76" s="14"/>
    </row>
    <row r="77" spans="1:18" x14ac:dyDescent="0.2">
      <c r="A77" s="66">
        <v>1972</v>
      </c>
      <c r="B77" s="66">
        <v>6.2880000041332096E-3</v>
      </c>
      <c r="C77" s="14"/>
      <c r="D77" s="67">
        <f t="shared" si="16"/>
        <v>0.19719999999999999</v>
      </c>
      <c r="E77" s="67">
        <f t="shared" si="17"/>
        <v>0.62880000041332096</v>
      </c>
      <c r="F77" s="16">
        <f t="shared" si="9"/>
        <v>3.8887839999999993E-2</v>
      </c>
      <c r="G77" s="16">
        <f t="shared" si="10"/>
        <v>7.6686820479999977E-3</v>
      </c>
      <c r="H77" s="16">
        <f t="shared" si="11"/>
        <v>1.5122640998655994E-3</v>
      </c>
      <c r="I77" s="16">
        <f t="shared" si="12"/>
        <v>0.12399936008150689</v>
      </c>
      <c r="J77" s="16">
        <f t="shared" si="13"/>
        <v>2.4452673808073158E-2</v>
      </c>
      <c r="K77" s="16">
        <f t="shared" ca="1" si="5"/>
        <v>-0.10359758705545935</v>
      </c>
      <c r="L77" s="16">
        <f t="shared" ca="1" si="14"/>
        <v>0.53640622613008959</v>
      </c>
      <c r="M77" s="16">
        <f t="shared" ca="1" si="18"/>
        <v>467.39185509828616</v>
      </c>
      <c r="N77" s="16">
        <f t="shared" ca="1" si="19"/>
        <v>573.00982230562329</v>
      </c>
      <c r="O77" s="16">
        <f t="shared" ca="1" si="20"/>
        <v>9463.8515717952141</v>
      </c>
      <c r="P77" s="14">
        <f t="shared" ca="1" si="15"/>
        <v>0.73239758746878025</v>
      </c>
      <c r="Q77" s="14"/>
      <c r="R77" s="14"/>
    </row>
    <row r="78" spans="1:18" x14ac:dyDescent="0.2">
      <c r="A78" s="66">
        <v>2149</v>
      </c>
      <c r="B78" s="66">
        <v>7.896000002801884E-3</v>
      </c>
      <c r="C78" s="14"/>
      <c r="D78" s="67">
        <f t="shared" si="16"/>
        <v>0.21490000000000001</v>
      </c>
      <c r="E78" s="67">
        <f t="shared" si="17"/>
        <v>0.7896000002801884</v>
      </c>
      <c r="F78" s="16">
        <f t="shared" si="9"/>
        <v>4.6182010000000003E-2</v>
      </c>
      <c r="G78" s="16">
        <f t="shared" si="10"/>
        <v>9.9245139490000012E-3</v>
      </c>
      <c r="H78" s="16">
        <f t="shared" si="11"/>
        <v>2.1327780476401003E-3</v>
      </c>
      <c r="I78" s="16">
        <f t="shared" si="12"/>
        <v>0.16968504006021248</v>
      </c>
      <c r="J78" s="16">
        <f t="shared" si="13"/>
        <v>3.6465315108939661E-2</v>
      </c>
      <c r="K78" s="16">
        <f t="shared" ca="1" si="5"/>
        <v>3.4918575601491308E-2</v>
      </c>
      <c r="L78" s="16">
        <f t="shared" ca="1" si="14"/>
        <v>0.56954405275506781</v>
      </c>
      <c r="M78" s="16">
        <f t="shared" ca="1" si="18"/>
        <v>418.2899638724644</v>
      </c>
      <c r="N78" s="16">
        <f t="shared" ca="1" si="19"/>
        <v>824.32562139072797</v>
      </c>
      <c r="O78" s="16">
        <f t="shared" ca="1" si="20"/>
        <v>9766.9993189988872</v>
      </c>
      <c r="P78" s="14">
        <f t="shared" ca="1" si="15"/>
        <v>0.75468142467869703</v>
      </c>
      <c r="Q78" s="14"/>
      <c r="R78" s="14"/>
    </row>
    <row r="79" spans="1:18" x14ac:dyDescent="0.2">
      <c r="A79" s="66">
        <v>2188</v>
      </c>
      <c r="B79" s="66">
        <v>-3.647999998065643E-3</v>
      </c>
      <c r="C79" s="14"/>
      <c r="D79" s="67">
        <f t="shared" si="16"/>
        <v>0.21879999999999999</v>
      </c>
      <c r="E79" s="67">
        <f t="shared" si="17"/>
        <v>-0.3647999998065643</v>
      </c>
      <c r="F79" s="16">
        <f t="shared" si="9"/>
        <v>4.7873439999999996E-2</v>
      </c>
      <c r="G79" s="16">
        <f t="shared" si="10"/>
        <v>1.0474708671999998E-2</v>
      </c>
      <c r="H79" s="16">
        <f t="shared" si="11"/>
        <v>2.2918662574335997E-3</v>
      </c>
      <c r="I79" s="16">
        <f t="shared" si="12"/>
        <v>-7.9818239957676271E-2</v>
      </c>
      <c r="J79" s="16">
        <f t="shared" si="13"/>
        <v>-1.7464230902739568E-2</v>
      </c>
      <c r="K79" s="16">
        <f t="shared" ca="1" si="5"/>
        <v>6.5026751320846676E-2</v>
      </c>
      <c r="L79" s="16">
        <f t="shared" ca="1" si="14"/>
        <v>0.18475103598474529</v>
      </c>
      <c r="M79" s="16">
        <f t="shared" ca="1" si="18"/>
        <v>407.78334059022524</v>
      </c>
      <c r="N79" s="16">
        <f t="shared" ca="1" si="19"/>
        <v>882.26033549762462</v>
      </c>
      <c r="O79" s="16">
        <f t="shared" ca="1" si="20"/>
        <v>9809.1264515222192</v>
      </c>
      <c r="P79" s="14">
        <f t="shared" ca="1" si="15"/>
        <v>-0.42982675112741098</v>
      </c>
      <c r="Q79" s="14"/>
      <c r="R79" s="14"/>
    </row>
    <row r="80" spans="1:18" x14ac:dyDescent="0.2">
      <c r="A80" s="66">
        <v>2194</v>
      </c>
      <c r="B80" s="66">
        <v>-3.4240000022691675E-3</v>
      </c>
      <c r="C80" s="14"/>
      <c r="D80" s="67">
        <f t="shared" si="16"/>
        <v>0.21940000000000001</v>
      </c>
      <c r="E80" s="67">
        <f t="shared" si="17"/>
        <v>-0.34240000022691675</v>
      </c>
      <c r="F80" s="16">
        <f t="shared" si="9"/>
        <v>4.8136360000000003E-2</v>
      </c>
      <c r="G80" s="16">
        <f t="shared" si="10"/>
        <v>1.0561117384000002E-2</v>
      </c>
      <c r="H80" s="16">
        <f t="shared" si="11"/>
        <v>2.3171091540496003E-3</v>
      </c>
      <c r="I80" s="16">
        <f t="shared" si="12"/>
        <v>-7.5122560049785542E-2</v>
      </c>
      <c r="J80" s="16">
        <f t="shared" si="13"/>
        <v>-1.648188967492295E-2</v>
      </c>
      <c r="K80" s="16">
        <f t="shared" ca="1" si="5"/>
        <v>6.9645562498934166E-2</v>
      </c>
      <c r="L80" s="16">
        <f t="shared" ca="1" si="14"/>
        <v>0.16978154576206314</v>
      </c>
      <c r="M80" s="16">
        <f t="shared" ca="1" si="18"/>
        <v>406.17707647873857</v>
      </c>
      <c r="N80" s="16">
        <f t="shared" ca="1" si="19"/>
        <v>891.23319472335777</v>
      </c>
      <c r="O80" s="16">
        <f t="shared" ca="1" si="20"/>
        <v>9814.8046279744176</v>
      </c>
      <c r="P80" s="14">
        <f t="shared" ca="1" si="15"/>
        <v>-0.41204556272585091</v>
      </c>
      <c r="Q80" s="14"/>
      <c r="R80" s="14"/>
    </row>
    <row r="81" spans="1:18" x14ac:dyDescent="0.2">
      <c r="A81" s="66">
        <v>2201</v>
      </c>
      <c r="B81" s="66">
        <v>1.5039999998407438E-3</v>
      </c>
      <c r="C81" s="14"/>
      <c r="D81" s="67">
        <f t="shared" si="16"/>
        <v>0.22009999999999999</v>
      </c>
      <c r="E81" s="67">
        <f t="shared" si="17"/>
        <v>0.15039999998407438</v>
      </c>
      <c r="F81" s="16">
        <f t="shared" si="9"/>
        <v>4.8444009999999996E-2</v>
      </c>
      <c r="G81" s="16">
        <f t="shared" si="10"/>
        <v>1.0662526600999998E-2</v>
      </c>
      <c r="H81" s="16">
        <f t="shared" si="11"/>
        <v>2.3468221048800995E-3</v>
      </c>
      <c r="I81" s="16">
        <f t="shared" si="12"/>
        <v>3.3103039996494769E-2</v>
      </c>
      <c r="J81" s="16">
        <f t="shared" si="13"/>
        <v>7.2859791032284984E-3</v>
      </c>
      <c r="K81" s="16">
        <f t="shared" ref="K81:K119" ca="1" si="21">+G$4+G$5*D81+G$6*D81^2</f>
        <v>7.5029721307202507E-2</v>
      </c>
      <c r="L81" s="16">
        <f t="shared" ca="1" si="14"/>
        <v>5.6806789078293271E-3</v>
      </c>
      <c r="M81" s="16">
        <f t="shared" ca="1" si="18"/>
        <v>404.3065289897612</v>
      </c>
      <c r="N81" s="16">
        <f t="shared" ca="1" si="19"/>
        <v>901.7199944143573</v>
      </c>
      <c r="O81" s="16">
        <f t="shared" ca="1" si="20"/>
        <v>9821.1578330011798</v>
      </c>
      <c r="P81" s="14">
        <f t="shared" ca="1" si="15"/>
        <v>7.5370278676871877E-2</v>
      </c>
      <c r="Q81" s="14"/>
      <c r="R81" s="14"/>
    </row>
    <row r="82" spans="1:18" x14ac:dyDescent="0.2">
      <c r="A82" s="66">
        <v>2396</v>
      </c>
      <c r="B82" s="66">
        <v>-1.2159999969298951E-3</v>
      </c>
      <c r="C82" s="14"/>
      <c r="D82" s="67">
        <f t="shared" si="16"/>
        <v>0.23960000000000001</v>
      </c>
      <c r="E82" s="67">
        <f t="shared" si="17"/>
        <v>-0.12159999969298951</v>
      </c>
      <c r="F82" s="16">
        <f t="shared" ref="F82:F119" si="22">D82*D82</f>
        <v>5.7408160000000007E-2</v>
      </c>
      <c r="G82" s="16">
        <f t="shared" ref="G82:G119" si="23">D82*F82</f>
        <v>1.3754995136000002E-2</v>
      </c>
      <c r="H82" s="16">
        <f t="shared" ref="H82:H119" si="24">F82*F82</f>
        <v>3.2956968345856006E-3</v>
      </c>
      <c r="I82" s="16">
        <f t="shared" ref="I82:I119" si="25">E82*D82</f>
        <v>-2.9135359926440289E-2</v>
      </c>
      <c r="J82" s="16">
        <f t="shared" ref="J82:J119" si="26">I82*D82</f>
        <v>-6.9808322383750933E-3</v>
      </c>
      <c r="K82" s="16">
        <f t="shared" ca="1" si="21"/>
        <v>0.22308895589677324</v>
      </c>
      <c r="L82" s="16">
        <f t="shared" ref="L82:L119" ca="1" si="27">+(K82-E82)^2</f>
        <v>0.11881047610556145</v>
      </c>
      <c r="M82" s="16">
        <f t="shared" ca="1" si="18"/>
        <v>353.69919995596541</v>
      </c>
      <c r="N82" s="16">
        <f t="shared" ca="1" si="19"/>
        <v>1199.004120796666</v>
      </c>
      <c r="O82" s="16">
        <f t="shared" ca="1" si="20"/>
        <v>9879.9092523048002</v>
      </c>
      <c r="P82" s="14">
        <f t="shared" ref="P82:P119" ca="1" si="28">+E82-K82</f>
        <v>-0.34468895558976276</v>
      </c>
      <c r="Q82" s="14"/>
      <c r="R82" s="14"/>
    </row>
    <row r="83" spans="1:18" x14ac:dyDescent="0.2">
      <c r="A83" s="66">
        <v>2431</v>
      </c>
      <c r="B83" s="66">
        <v>2.4239999984274618E-3</v>
      </c>
      <c r="C83" s="14"/>
      <c r="D83" s="67">
        <f t="shared" si="16"/>
        <v>0.24310000000000001</v>
      </c>
      <c r="E83" s="67">
        <f t="shared" si="17"/>
        <v>0.24239999984274618</v>
      </c>
      <c r="F83" s="16">
        <f t="shared" si="22"/>
        <v>5.9097610000000002E-2</v>
      </c>
      <c r="G83" s="16">
        <f t="shared" si="23"/>
        <v>1.4366628991000002E-2</v>
      </c>
      <c r="H83" s="16">
        <f t="shared" si="24"/>
        <v>3.4925275077121003E-3</v>
      </c>
      <c r="I83" s="16">
        <f t="shared" si="25"/>
        <v>5.8927439961771598E-2</v>
      </c>
      <c r="J83" s="16">
        <f t="shared" si="26"/>
        <v>1.4325260654706675E-2</v>
      </c>
      <c r="K83" s="16">
        <f t="shared" ca="1" si="21"/>
        <v>0.2492696620211729</v>
      </c>
      <c r="L83" s="16">
        <f t="shared" ca="1" si="27"/>
        <v>4.7192258445706498E-5</v>
      </c>
      <c r="M83" s="16">
        <f t="shared" ca="1" si="18"/>
        <v>344.92656967527796</v>
      </c>
      <c r="N83" s="16">
        <f t="shared" ca="1" si="19"/>
        <v>1252.7777655616139</v>
      </c>
      <c r="O83" s="16">
        <f t="shared" ca="1" si="20"/>
        <v>9866.2164518780173</v>
      </c>
      <c r="P83" s="14">
        <f t="shared" ca="1" si="28"/>
        <v>-6.8696621784267164E-3</v>
      </c>
      <c r="Q83" s="14"/>
      <c r="R83" s="14"/>
    </row>
    <row r="84" spans="1:18" x14ac:dyDescent="0.2">
      <c r="A84" s="66">
        <v>2435</v>
      </c>
      <c r="B84" s="66">
        <v>-6.7599999965750612E-3</v>
      </c>
      <c r="C84" s="14"/>
      <c r="D84" s="67">
        <f t="shared" si="16"/>
        <v>0.24349999999999999</v>
      </c>
      <c r="E84" s="67">
        <f t="shared" si="17"/>
        <v>-0.67599999965750612</v>
      </c>
      <c r="F84" s="16">
        <f t="shared" si="22"/>
        <v>5.9292249999999998E-2</v>
      </c>
      <c r="G84" s="16">
        <f t="shared" si="23"/>
        <v>1.4437662875E-2</v>
      </c>
      <c r="H84" s="16">
        <f t="shared" si="24"/>
        <v>3.5155709100624997E-3</v>
      </c>
      <c r="I84" s="16">
        <f t="shared" si="25"/>
        <v>-0.16460599991660274</v>
      </c>
      <c r="J84" s="16">
        <f t="shared" si="26"/>
        <v>-4.0081560979692767E-2</v>
      </c>
      <c r="K84" s="16">
        <f t="shared" ca="1" si="21"/>
        <v>0.25225410689338978</v>
      </c>
      <c r="L84" s="16">
        <f t="shared" ca="1" si="27"/>
        <v>0.86165568632860201</v>
      </c>
      <c r="M84" s="16">
        <f t="shared" ca="1" si="18"/>
        <v>343.93008235896735</v>
      </c>
      <c r="N84" s="16">
        <f t="shared" ca="1" si="19"/>
        <v>1258.9196068323097</v>
      </c>
      <c r="O84" s="16">
        <f t="shared" ca="1" si="20"/>
        <v>9864.1824330660511</v>
      </c>
      <c r="P84" s="14">
        <f t="shared" ca="1" si="28"/>
        <v>-0.92825410655089591</v>
      </c>
      <c r="Q84" s="14"/>
      <c r="R84" s="14"/>
    </row>
    <row r="85" spans="1:18" x14ac:dyDescent="0.2">
      <c r="A85" s="66">
        <v>2445</v>
      </c>
      <c r="B85" s="66">
        <v>1.2800000040442683E-3</v>
      </c>
      <c r="C85" s="14"/>
      <c r="D85" s="67">
        <f t="shared" ref="D85:D119" si="29">A85/A$18</f>
        <v>0.2445</v>
      </c>
      <c r="E85" s="67">
        <f t="shared" ref="E85:E119" si="30">B85/B$18</f>
        <v>0.12800000040442683</v>
      </c>
      <c r="F85" s="16">
        <f t="shared" si="22"/>
        <v>5.978025E-2</v>
      </c>
      <c r="G85" s="16">
        <f t="shared" si="23"/>
        <v>1.4616271125E-2</v>
      </c>
      <c r="H85" s="16">
        <f t="shared" si="24"/>
        <v>3.5736782900624999E-3</v>
      </c>
      <c r="I85" s="16">
        <f t="shared" si="25"/>
        <v>3.1296000098882358E-2</v>
      </c>
      <c r="J85" s="16">
        <f t="shared" si="26"/>
        <v>7.6518720241767367E-3</v>
      </c>
      <c r="K85" s="16">
        <f t="shared" ca="1" si="21"/>
        <v>0.25970836640803407</v>
      </c>
      <c r="L85" s="16">
        <f t="shared" ca="1" si="27"/>
        <v>1.7347093675340167E-2</v>
      </c>
      <c r="M85" s="16">
        <f t="shared" ref="M85:M119" ca="1" si="31">(M$1-M$2*D85+M$3*F85)^2</f>
        <v>341.44435209503848</v>
      </c>
      <c r="N85" s="16">
        <f t="shared" ref="N85:N116" ca="1" si="32">(-M$2+M$4*D85-M$5*F85)^2</f>
        <v>1274.2687481839241</v>
      </c>
      <c r="O85" s="16">
        <f t="shared" ref="O85:O119" ca="1" si="33">+(M$3-D85*M$5+F85*M$6)^2</f>
        <v>9858.6768673027927</v>
      </c>
      <c r="P85" s="14">
        <f t="shared" ca="1" si="28"/>
        <v>-0.13170836600360725</v>
      </c>
      <c r="Q85" s="14"/>
      <c r="R85" s="14"/>
    </row>
    <row r="86" spans="1:18" x14ac:dyDescent="0.2">
      <c r="A86" s="66">
        <v>2447</v>
      </c>
      <c r="B86" s="66">
        <v>-4.3119999900227413E-3</v>
      </c>
      <c r="C86" s="14"/>
      <c r="D86" s="67">
        <f t="shared" si="29"/>
        <v>0.2447</v>
      </c>
      <c r="E86" s="67">
        <f t="shared" si="30"/>
        <v>-0.43119999900227413</v>
      </c>
      <c r="F86" s="16">
        <f t="shared" si="22"/>
        <v>5.9878090000000002E-2</v>
      </c>
      <c r="G86" s="16">
        <f t="shared" si="23"/>
        <v>1.4652168623000001E-2</v>
      </c>
      <c r="H86" s="16">
        <f t="shared" si="24"/>
        <v>3.5853856620481003E-3</v>
      </c>
      <c r="I86" s="16">
        <f t="shared" si="25"/>
        <v>-0.10551463975585648</v>
      </c>
      <c r="J86" s="16">
        <f t="shared" si="26"/>
        <v>-2.5819432348258082E-2</v>
      </c>
      <c r="K86" s="16">
        <f t="shared" ca="1" si="21"/>
        <v>0.26119804356823789</v>
      </c>
      <c r="L86" s="16">
        <f t="shared" ca="1" si="27"/>
        <v>0.47941504935547663</v>
      </c>
      <c r="M86" s="16">
        <f t="shared" ca="1" si="31"/>
        <v>340.94814766258861</v>
      </c>
      <c r="N86" s="16">
        <f t="shared" ca="1" si="32"/>
        <v>1277.337522181497</v>
      </c>
      <c r="O86" s="16">
        <f t="shared" ca="1" si="33"/>
        <v>9857.5036973197402</v>
      </c>
      <c r="P86" s="14">
        <f t="shared" ca="1" si="28"/>
        <v>-0.69239804257051207</v>
      </c>
      <c r="Q86" s="14"/>
      <c r="R86" s="14"/>
    </row>
    <row r="87" spans="1:18" x14ac:dyDescent="0.2">
      <c r="A87" s="66">
        <v>2478</v>
      </c>
      <c r="B87" s="66">
        <v>-3.488000002107583E-3</v>
      </c>
      <c r="C87" s="14"/>
      <c r="D87" s="67">
        <f t="shared" si="29"/>
        <v>0.24779999999999999</v>
      </c>
      <c r="E87" s="67">
        <f t="shared" si="30"/>
        <v>-0.3488000002107583</v>
      </c>
      <c r="F87" s="16">
        <f t="shared" si="22"/>
        <v>6.1404839999999995E-2</v>
      </c>
      <c r="G87" s="16">
        <f t="shared" si="23"/>
        <v>1.5216119351999999E-2</v>
      </c>
      <c r="H87" s="16">
        <f t="shared" si="24"/>
        <v>3.7705543754255992E-3</v>
      </c>
      <c r="I87" s="16">
        <f t="shared" si="25"/>
        <v>-8.6432640052225909E-2</v>
      </c>
      <c r="J87" s="16">
        <f t="shared" si="26"/>
        <v>-2.141800820494158E-2</v>
      </c>
      <c r="K87" s="16">
        <f t="shared" ca="1" si="21"/>
        <v>0.28423796614272795</v>
      </c>
      <c r="L87" s="16">
        <f t="shared" ca="1" si="27"/>
        <v>0.40073706684495752</v>
      </c>
      <c r="M87" s="16">
        <f t="shared" ca="1" si="31"/>
        <v>333.29720902425333</v>
      </c>
      <c r="N87" s="16">
        <f t="shared" ca="1" si="32"/>
        <v>1324.8451727276517</v>
      </c>
      <c r="O87" s="16">
        <f t="shared" ca="1" si="33"/>
        <v>9836.2522919291114</v>
      </c>
      <c r="P87" s="14">
        <f t="shared" ca="1" si="28"/>
        <v>-0.63303796635348619</v>
      </c>
      <c r="Q87" s="14"/>
      <c r="R87" s="14"/>
    </row>
    <row r="88" spans="1:18" x14ac:dyDescent="0.2">
      <c r="A88" s="66">
        <v>2484</v>
      </c>
      <c r="B88" s="66">
        <v>-1.4263999990362208E-2</v>
      </c>
      <c r="C88" s="14"/>
      <c r="D88" s="67">
        <f t="shared" si="29"/>
        <v>0.24840000000000001</v>
      </c>
      <c r="E88" s="67">
        <f t="shared" si="30"/>
        <v>-1.4263999990362208</v>
      </c>
      <c r="F88" s="16">
        <f t="shared" si="22"/>
        <v>6.1702560000000004E-2</v>
      </c>
      <c r="G88" s="16">
        <f t="shared" si="23"/>
        <v>1.5326915904000002E-2</v>
      </c>
      <c r="H88" s="16">
        <f t="shared" si="24"/>
        <v>3.8072059105536005E-3</v>
      </c>
      <c r="I88" s="16">
        <f t="shared" si="25"/>
        <v>-0.35431775976059726</v>
      </c>
      <c r="J88" s="16">
        <f t="shared" si="26"/>
        <v>-8.8012531524532367E-2</v>
      </c>
      <c r="K88" s="16">
        <f t="shared" ca="1" si="21"/>
        <v>0.28868643962564605</v>
      </c>
      <c r="L88" s="16">
        <f t="shared" ca="1" si="27"/>
        <v>2.9415214920818458</v>
      </c>
      <c r="M88" s="16">
        <f t="shared" ca="1" si="31"/>
        <v>331.82513088202472</v>
      </c>
      <c r="N88" s="16">
        <f t="shared" ca="1" si="32"/>
        <v>1334.0249226914921</v>
      </c>
      <c r="O88" s="16">
        <f t="shared" ca="1" si="33"/>
        <v>9831.4744066136682</v>
      </c>
      <c r="P88" s="14">
        <f t="shared" ca="1" si="28"/>
        <v>-1.7150864386618669</v>
      </c>
      <c r="Q88" s="14"/>
      <c r="R88" s="14"/>
    </row>
    <row r="89" spans="1:18" x14ac:dyDescent="0.2">
      <c r="A89" s="66">
        <v>2486</v>
      </c>
      <c r="B89" s="66">
        <v>5.1440000024740584E-3</v>
      </c>
      <c r="C89" s="14"/>
      <c r="D89" s="67">
        <f t="shared" si="29"/>
        <v>0.24859999999999999</v>
      </c>
      <c r="E89" s="67">
        <f t="shared" si="30"/>
        <v>0.51440000024740584</v>
      </c>
      <c r="F89" s="16">
        <f t="shared" si="22"/>
        <v>6.1801959999999996E-2</v>
      </c>
      <c r="G89" s="16">
        <f t="shared" si="23"/>
        <v>1.5363967255999998E-2</v>
      </c>
      <c r="H89" s="16">
        <f t="shared" si="24"/>
        <v>3.8194822598415995E-3</v>
      </c>
      <c r="I89" s="16">
        <f t="shared" si="25"/>
        <v>0.12787984006150507</v>
      </c>
      <c r="J89" s="16">
        <f t="shared" si="26"/>
        <v>3.179092823929016E-2</v>
      </c>
      <c r="K89" s="16">
        <f t="shared" ca="1" si="21"/>
        <v>0.29016848095813502</v>
      </c>
      <c r="L89" s="16">
        <f t="shared" ca="1" si="27"/>
        <v>5.0279774242774633E-2</v>
      </c>
      <c r="M89" s="16">
        <f t="shared" ca="1" si="31"/>
        <v>331.33507003194291</v>
      </c>
      <c r="N89" s="16">
        <f t="shared" ca="1" si="32"/>
        <v>1337.0835507935874</v>
      </c>
      <c r="O89" s="16">
        <f t="shared" ca="1" si="33"/>
        <v>9829.8339429411481</v>
      </c>
      <c r="P89" s="14">
        <f t="shared" ca="1" si="28"/>
        <v>0.22423151928927082</v>
      </c>
      <c r="Q89" s="14"/>
      <c r="R89" s="14"/>
    </row>
    <row r="90" spans="1:18" x14ac:dyDescent="0.2">
      <c r="A90" s="66">
        <v>2488</v>
      </c>
      <c r="B90" s="66">
        <v>5.5520000023534521E-3</v>
      </c>
      <c r="C90" s="14"/>
      <c r="D90" s="67">
        <f t="shared" si="29"/>
        <v>0.24879999999999999</v>
      </c>
      <c r="E90" s="67">
        <f t="shared" si="30"/>
        <v>0.55520000023534521</v>
      </c>
      <c r="F90" s="16">
        <f t="shared" si="22"/>
        <v>6.1901439999999995E-2</v>
      </c>
      <c r="G90" s="16">
        <f t="shared" si="23"/>
        <v>1.5401078271999998E-2</v>
      </c>
      <c r="H90" s="16">
        <f t="shared" si="24"/>
        <v>3.8317882740735994E-3</v>
      </c>
      <c r="I90" s="16">
        <f t="shared" si="25"/>
        <v>0.13813376005855388</v>
      </c>
      <c r="J90" s="16">
        <f t="shared" si="26"/>
        <v>3.4367679502568207E-2</v>
      </c>
      <c r="K90" s="16">
        <f t="shared" ca="1" si="21"/>
        <v>0.2916501307097159</v>
      </c>
      <c r="L90" s="16">
        <f t="shared" ca="1" si="27"/>
        <v>6.9458533726976232E-2</v>
      </c>
      <c r="M90" s="16">
        <f t="shared" ca="1" si="31"/>
        <v>330.84532528415934</v>
      </c>
      <c r="N90" s="16">
        <f t="shared" ca="1" si="32"/>
        <v>1340.14151076638</v>
      </c>
      <c r="O90" s="16">
        <f t="shared" ca="1" si="33"/>
        <v>9828.169571610244</v>
      </c>
      <c r="P90" s="14">
        <f t="shared" ca="1" si="28"/>
        <v>0.26354986952562931</v>
      </c>
      <c r="Q90" s="14"/>
      <c r="R90" s="14"/>
    </row>
    <row r="91" spans="1:18" x14ac:dyDescent="0.2">
      <c r="A91" s="66">
        <v>2665</v>
      </c>
      <c r="B91" s="66">
        <v>-8.4000000060768798E-4</v>
      </c>
      <c r="C91" s="14"/>
      <c r="D91" s="67">
        <f t="shared" si="29"/>
        <v>0.26650000000000001</v>
      </c>
      <c r="E91" s="67">
        <f t="shared" si="30"/>
        <v>-8.4000000060768798E-2</v>
      </c>
      <c r="F91" s="16">
        <f t="shared" si="22"/>
        <v>7.1022250000000009E-2</v>
      </c>
      <c r="G91" s="16">
        <f t="shared" si="23"/>
        <v>1.8927429625000002E-2</v>
      </c>
      <c r="H91" s="16">
        <f t="shared" si="24"/>
        <v>5.0441599950625015E-3</v>
      </c>
      <c r="I91" s="16">
        <f t="shared" si="25"/>
        <v>-2.2386000016194885E-2</v>
      </c>
      <c r="J91" s="16">
        <f t="shared" si="26"/>
        <v>-5.9658690043159369E-3</v>
      </c>
      <c r="K91" s="16">
        <f t="shared" ca="1" si="21"/>
        <v>0.42122532648436334</v>
      </c>
      <c r="L91" s="16">
        <f t="shared" ca="1" si="27"/>
        <v>0.25525263058263536</v>
      </c>
      <c r="M91" s="16">
        <f t="shared" ca="1" si="31"/>
        <v>288.76703322456945</v>
      </c>
      <c r="N91" s="16">
        <f t="shared" ca="1" si="32"/>
        <v>1606.4694395896706</v>
      </c>
      <c r="O91" s="16">
        <f t="shared" ca="1" si="33"/>
        <v>9587.1496941286077</v>
      </c>
      <c r="P91" s="14">
        <f t="shared" ca="1" si="28"/>
        <v>-0.50522532654513208</v>
      </c>
      <c r="Q91" s="14"/>
      <c r="R91" s="14"/>
    </row>
    <row r="92" spans="1:18" x14ac:dyDescent="0.2">
      <c r="A92" s="66">
        <v>2692</v>
      </c>
      <c r="B92" s="66">
        <v>4.1680000067572109E-3</v>
      </c>
      <c r="C92" s="14"/>
      <c r="D92" s="67">
        <f t="shared" si="29"/>
        <v>0.26919999999999999</v>
      </c>
      <c r="E92" s="67">
        <f t="shared" si="30"/>
        <v>0.41680000067572109</v>
      </c>
      <c r="F92" s="16">
        <f t="shared" si="22"/>
        <v>7.2468640000000001E-2</v>
      </c>
      <c r="G92" s="16">
        <f t="shared" si="23"/>
        <v>1.9508557887999999E-2</v>
      </c>
      <c r="H92" s="16">
        <f t="shared" si="24"/>
        <v>5.2517037834496003E-3</v>
      </c>
      <c r="I92" s="16">
        <f t="shared" si="25"/>
        <v>0.11220256018190411</v>
      </c>
      <c r="J92" s="16">
        <f t="shared" si="26"/>
        <v>3.0204929200968587E-2</v>
      </c>
      <c r="K92" s="16">
        <f t="shared" ca="1" si="21"/>
        <v>0.44072143085893628</v>
      </c>
      <c r="L92" s="16">
        <f t="shared" ca="1" si="27"/>
        <v>5.7223482201043858E-4</v>
      </c>
      <c r="M92" s="16">
        <f t="shared" ca="1" si="31"/>
        <v>282.57050068079405</v>
      </c>
      <c r="N92" s="16">
        <f t="shared" ca="1" si="32"/>
        <v>1646.0323369070154</v>
      </c>
      <c r="O92" s="16">
        <f t="shared" ca="1" si="33"/>
        <v>9534.3346992732077</v>
      </c>
      <c r="P92" s="14">
        <f t="shared" ca="1" si="28"/>
        <v>-2.3921430183215187E-2</v>
      </c>
      <c r="Q92" s="14"/>
      <c r="R92" s="14"/>
    </row>
    <row r="93" spans="1:18" x14ac:dyDescent="0.2">
      <c r="A93" s="66">
        <v>2692</v>
      </c>
      <c r="B93" s="66">
        <v>8.1680000075721182E-3</v>
      </c>
      <c r="C93" s="14"/>
      <c r="D93" s="67">
        <f t="shared" si="29"/>
        <v>0.26919999999999999</v>
      </c>
      <c r="E93" s="67">
        <f t="shared" si="30"/>
        <v>0.81680000075721182</v>
      </c>
      <c r="F93" s="16">
        <f t="shared" si="22"/>
        <v>7.2468640000000001E-2</v>
      </c>
      <c r="G93" s="16">
        <f t="shared" si="23"/>
        <v>1.9508557887999999E-2</v>
      </c>
      <c r="H93" s="16">
        <f t="shared" si="24"/>
        <v>5.2517037834496003E-3</v>
      </c>
      <c r="I93" s="16">
        <f t="shared" si="25"/>
        <v>0.21988256020384142</v>
      </c>
      <c r="J93" s="16">
        <f t="shared" si="26"/>
        <v>5.9192385206874108E-2</v>
      </c>
      <c r="K93" s="16">
        <f t="shared" ca="1" si="21"/>
        <v>0.44072143085893628</v>
      </c>
      <c r="L93" s="16">
        <f t="shared" ca="1" si="27"/>
        <v>0.14143509073673213</v>
      </c>
      <c r="M93" s="16">
        <f t="shared" ca="1" si="31"/>
        <v>282.57050068079405</v>
      </c>
      <c r="N93" s="16">
        <f t="shared" ca="1" si="32"/>
        <v>1646.0323369070154</v>
      </c>
      <c r="O93" s="16">
        <f t="shared" ca="1" si="33"/>
        <v>9534.3346992732077</v>
      </c>
      <c r="P93" s="14">
        <f t="shared" ca="1" si="28"/>
        <v>0.37607856989827554</v>
      </c>
      <c r="Q93" s="14"/>
      <c r="R93" s="14"/>
    </row>
    <row r="94" spans="1:18" x14ac:dyDescent="0.2">
      <c r="A94" s="66">
        <v>2743</v>
      </c>
      <c r="B94" s="66">
        <v>3.0719999995199032E-3</v>
      </c>
      <c r="C94" s="14"/>
      <c r="D94" s="67">
        <f t="shared" si="29"/>
        <v>0.27429999999999999</v>
      </c>
      <c r="E94" s="67">
        <f t="shared" si="30"/>
        <v>0.30719999995199032</v>
      </c>
      <c r="F94" s="16">
        <f t="shared" si="22"/>
        <v>7.5240489999999993E-2</v>
      </c>
      <c r="G94" s="16">
        <f t="shared" si="23"/>
        <v>2.0638466406999997E-2</v>
      </c>
      <c r="H94" s="16">
        <f t="shared" si="24"/>
        <v>5.6611313354400991E-3</v>
      </c>
      <c r="I94" s="16">
        <f t="shared" si="25"/>
        <v>8.4264959986830937E-2</v>
      </c>
      <c r="J94" s="16">
        <f t="shared" si="26"/>
        <v>2.3113878524387725E-2</v>
      </c>
      <c r="K94" s="16">
        <f t="shared" ca="1" si="21"/>
        <v>0.47735269218196619</v>
      </c>
      <c r="L94" s="16">
        <f t="shared" ca="1" si="27"/>
        <v>2.8951938673108888E-2</v>
      </c>
      <c r="M94" s="16">
        <f t="shared" ca="1" si="31"/>
        <v>271.0285856931273</v>
      </c>
      <c r="N94" s="16">
        <f t="shared" ca="1" si="32"/>
        <v>1719.7253218573783</v>
      </c>
      <c r="O94" s="16">
        <f t="shared" ca="1" si="33"/>
        <v>9423.2601660821983</v>
      </c>
      <c r="P94" s="14">
        <f t="shared" ca="1" si="28"/>
        <v>-0.17015269222997587</v>
      </c>
      <c r="Q94" s="14"/>
      <c r="R94" s="14"/>
    </row>
    <row r="95" spans="1:18" x14ac:dyDescent="0.2">
      <c r="A95" s="66">
        <v>2743</v>
      </c>
      <c r="B95" s="66">
        <v>6.0720000037690625E-3</v>
      </c>
      <c r="C95" s="14"/>
      <c r="D95" s="67">
        <f t="shared" si="29"/>
        <v>0.27429999999999999</v>
      </c>
      <c r="E95" s="67">
        <f t="shared" si="30"/>
        <v>0.60720000037690625</v>
      </c>
      <c r="F95" s="16">
        <f t="shared" si="22"/>
        <v>7.5240489999999993E-2</v>
      </c>
      <c r="G95" s="16">
        <f t="shared" si="23"/>
        <v>2.0638466406999997E-2</v>
      </c>
      <c r="H95" s="16">
        <f t="shared" si="24"/>
        <v>5.6611313354400991E-3</v>
      </c>
      <c r="I95" s="16">
        <f t="shared" si="25"/>
        <v>0.16655496010338539</v>
      </c>
      <c r="J95" s="16">
        <f t="shared" si="26"/>
        <v>4.568602555635861E-2</v>
      </c>
      <c r="K95" s="16">
        <f t="shared" ca="1" si="21"/>
        <v>0.47735269218196619</v>
      </c>
      <c r="L95" s="16">
        <f t="shared" ca="1" si="27"/>
        <v>1.6860323445471746E-2</v>
      </c>
      <c r="M95" s="16">
        <f t="shared" ca="1" si="31"/>
        <v>271.0285856931273</v>
      </c>
      <c r="N95" s="16">
        <f t="shared" ca="1" si="32"/>
        <v>1719.7253218573783</v>
      </c>
      <c r="O95" s="16">
        <f t="shared" ca="1" si="33"/>
        <v>9423.2601660821983</v>
      </c>
      <c r="P95" s="14">
        <f t="shared" ca="1" si="28"/>
        <v>0.12984730819494006</v>
      </c>
      <c r="Q95" s="14"/>
      <c r="R95" s="14"/>
    </row>
    <row r="96" spans="1:18" x14ac:dyDescent="0.2">
      <c r="A96" s="66">
        <v>2867</v>
      </c>
      <c r="B96" s="66">
        <v>5.367999998270534E-3</v>
      </c>
      <c r="C96" s="14"/>
      <c r="D96" s="67">
        <f t="shared" si="29"/>
        <v>0.28670000000000001</v>
      </c>
      <c r="E96" s="67">
        <f t="shared" si="30"/>
        <v>0.5367999998270534</v>
      </c>
      <c r="F96" s="16">
        <f t="shared" si="22"/>
        <v>8.2196890000000009E-2</v>
      </c>
      <c r="G96" s="16">
        <f t="shared" si="23"/>
        <v>2.3565848363000002E-2</v>
      </c>
      <c r="H96" s="16">
        <f t="shared" si="24"/>
        <v>6.7563287256721012E-3</v>
      </c>
      <c r="I96" s="16">
        <f t="shared" si="25"/>
        <v>0.15390055995041621</v>
      </c>
      <c r="J96" s="16">
        <f t="shared" si="26"/>
        <v>4.4123290537784327E-2</v>
      </c>
      <c r="K96" s="16">
        <f t="shared" ca="1" si="21"/>
        <v>0.56535477218461438</v>
      </c>
      <c r="L96" s="16">
        <f t="shared" ca="1" si="27"/>
        <v>8.1537502439212907E-4</v>
      </c>
      <c r="M96" s="16">
        <f t="shared" ca="1" si="31"/>
        <v>243.86257173028946</v>
      </c>
      <c r="N96" s="16">
        <f t="shared" ca="1" si="32"/>
        <v>1892.1661023478689</v>
      </c>
      <c r="O96" s="16">
        <f t="shared" ca="1" si="33"/>
        <v>9093.0689448113153</v>
      </c>
      <c r="P96" s="14">
        <f t="shared" ca="1" si="28"/>
        <v>-2.8554772357560987E-2</v>
      </c>
      <c r="Q96" s="14"/>
      <c r="R96" s="14"/>
    </row>
    <row r="97" spans="1:18" x14ac:dyDescent="0.2">
      <c r="A97" s="66">
        <v>2873</v>
      </c>
      <c r="B97" s="66">
        <v>3.5920000009355135E-3</v>
      </c>
      <c r="C97" s="14"/>
      <c r="D97" s="67">
        <f t="shared" si="29"/>
        <v>0.2873</v>
      </c>
      <c r="E97" s="67">
        <f t="shared" si="30"/>
        <v>0.35920000009355135</v>
      </c>
      <c r="F97" s="16">
        <f t="shared" si="22"/>
        <v>8.2541290000000003E-2</v>
      </c>
      <c r="G97" s="16">
        <f t="shared" si="23"/>
        <v>2.3714112617000002E-2</v>
      </c>
      <c r="H97" s="16">
        <f t="shared" si="24"/>
        <v>6.8130645548641006E-3</v>
      </c>
      <c r="I97" s="16">
        <f t="shared" si="25"/>
        <v>0.1031981600268773</v>
      </c>
      <c r="J97" s="16">
        <f t="shared" si="26"/>
        <v>2.964883137572185E-2</v>
      </c>
      <c r="K97" s="16">
        <f t="shared" ca="1" si="21"/>
        <v>0.56957475820746062</v>
      </c>
      <c r="L97" s="16">
        <f t="shared" ca="1" si="27"/>
        <v>4.4257538851485832E-2</v>
      </c>
      <c r="M97" s="16">
        <f t="shared" ca="1" si="31"/>
        <v>242.58062304103765</v>
      </c>
      <c r="N97" s="16">
        <f t="shared" ca="1" si="32"/>
        <v>1900.2347213727164</v>
      </c>
      <c r="O97" s="16">
        <f t="shared" ca="1" si="33"/>
        <v>9074.9884486294759</v>
      </c>
      <c r="P97" s="14">
        <f t="shared" ca="1" si="28"/>
        <v>-0.21037475811390927</v>
      </c>
      <c r="Q97" s="14"/>
      <c r="R97" s="14"/>
    </row>
    <row r="98" spans="1:18" x14ac:dyDescent="0.2">
      <c r="A98" s="66">
        <v>2904</v>
      </c>
      <c r="B98" s="66">
        <v>-1.0583999996015336E-2</v>
      </c>
      <c r="C98" s="14"/>
      <c r="D98" s="67">
        <f t="shared" si="29"/>
        <v>0.29039999999999999</v>
      </c>
      <c r="E98" s="67">
        <f t="shared" si="30"/>
        <v>-1.0583999996015336</v>
      </c>
      <c r="F98" s="16">
        <f t="shared" si="22"/>
        <v>8.4332159999999989E-2</v>
      </c>
      <c r="G98" s="16">
        <f t="shared" si="23"/>
        <v>2.4490059263999997E-2</v>
      </c>
      <c r="H98" s="16">
        <f t="shared" si="24"/>
        <v>7.1119132102655984E-3</v>
      </c>
      <c r="I98" s="16">
        <f t="shared" si="25"/>
        <v>-0.30735935988428537</v>
      </c>
      <c r="J98" s="16">
        <f t="shared" si="26"/>
        <v>-8.9257158110396473E-2</v>
      </c>
      <c r="K98" s="16">
        <f t="shared" ca="1" si="21"/>
        <v>0.59132187641275114</v>
      </c>
      <c r="L98" s="16">
        <f t="shared" ca="1" si="27"/>
        <v>2.7215822682000907</v>
      </c>
      <c r="M98" s="16">
        <f t="shared" ca="1" si="31"/>
        <v>236.00546569365343</v>
      </c>
      <c r="N98" s="16">
        <f t="shared" ca="1" si="32"/>
        <v>1941.4762928433393</v>
      </c>
      <c r="O98" s="16">
        <f t="shared" ca="1" si="33"/>
        <v>8978.563884532603</v>
      </c>
      <c r="P98" s="14">
        <f t="shared" ca="1" si="28"/>
        <v>-1.6497218760142847</v>
      </c>
      <c r="Q98" s="14"/>
      <c r="R98" s="14"/>
    </row>
    <row r="99" spans="1:18" x14ac:dyDescent="0.2">
      <c r="A99" s="66">
        <v>2926</v>
      </c>
      <c r="B99" s="66">
        <v>2.9040000081295148E-3</v>
      </c>
      <c r="C99" s="14"/>
      <c r="D99" s="67">
        <f t="shared" si="29"/>
        <v>0.29260000000000003</v>
      </c>
      <c r="E99" s="67">
        <f t="shared" si="30"/>
        <v>0.29040000081295148</v>
      </c>
      <c r="F99" s="16">
        <f t="shared" si="22"/>
        <v>8.5614760000000012E-2</v>
      </c>
      <c r="G99" s="16">
        <f t="shared" si="23"/>
        <v>2.5050878776000006E-2</v>
      </c>
      <c r="H99" s="16">
        <f t="shared" si="24"/>
        <v>7.3298871298576023E-3</v>
      </c>
      <c r="I99" s="16">
        <f t="shared" si="25"/>
        <v>8.4971040237869611E-2</v>
      </c>
      <c r="J99" s="16">
        <f t="shared" si="26"/>
        <v>2.486252637360065E-2</v>
      </c>
      <c r="K99" s="16">
        <f t="shared" ca="1" si="21"/>
        <v>0.60669824222168245</v>
      </c>
      <c r="L99" s="16">
        <f t="shared" ca="1" si="27"/>
        <v>0.10004457751825585</v>
      </c>
      <c r="M99" s="16">
        <f t="shared" ca="1" si="31"/>
        <v>231.38841763180196</v>
      </c>
      <c r="N99" s="16">
        <f t="shared" ca="1" si="32"/>
        <v>1970.2760055560946</v>
      </c>
      <c r="O99" s="16">
        <f t="shared" ca="1" si="33"/>
        <v>8907.1094366913094</v>
      </c>
      <c r="P99" s="14">
        <f t="shared" ca="1" si="28"/>
        <v>-0.31629824140873097</v>
      </c>
      <c r="Q99" s="14"/>
      <c r="R99" s="14"/>
    </row>
    <row r="100" spans="1:18" x14ac:dyDescent="0.2">
      <c r="A100" s="66">
        <v>2949</v>
      </c>
      <c r="B100" s="66">
        <v>2.0960000038030557E-3</v>
      </c>
      <c r="C100" s="14"/>
      <c r="D100" s="67">
        <f t="shared" si="29"/>
        <v>0.2949</v>
      </c>
      <c r="E100" s="67">
        <f t="shared" si="30"/>
        <v>0.20960000038030557</v>
      </c>
      <c r="F100" s="16">
        <f t="shared" si="22"/>
        <v>8.6966009999999996E-2</v>
      </c>
      <c r="G100" s="16">
        <f t="shared" si="23"/>
        <v>2.5646276348999998E-2</v>
      </c>
      <c r="H100" s="16">
        <f t="shared" si="24"/>
        <v>7.5630868953200994E-3</v>
      </c>
      <c r="I100" s="16">
        <f t="shared" si="25"/>
        <v>6.1811040112152112E-2</v>
      </c>
      <c r="J100" s="16">
        <f t="shared" si="26"/>
        <v>1.8228075729073659E-2</v>
      </c>
      <c r="K100" s="16">
        <f t="shared" ca="1" si="21"/>
        <v>0.62272287296917217</v>
      </c>
      <c r="L100" s="16">
        <f t="shared" ca="1" si="27"/>
        <v>0.1706705078560769</v>
      </c>
      <c r="M100" s="16">
        <f t="shared" ca="1" si="31"/>
        <v>226.60534042352185</v>
      </c>
      <c r="N100" s="16">
        <f t="shared" ca="1" si="32"/>
        <v>1999.9523223196554</v>
      </c>
      <c r="O100" s="16">
        <f t="shared" ca="1" si="33"/>
        <v>8829.7635142926065</v>
      </c>
      <c r="P100" s="14">
        <f t="shared" ca="1" si="28"/>
        <v>-0.4131228725888666</v>
      </c>
      <c r="Q100" s="14"/>
      <c r="R100" s="14"/>
    </row>
    <row r="101" spans="1:18" x14ac:dyDescent="0.2">
      <c r="A101" s="66">
        <v>2963</v>
      </c>
      <c r="B101" s="66">
        <v>8.9520000037737191E-3</v>
      </c>
      <c r="C101" s="14"/>
      <c r="D101" s="67">
        <f t="shared" si="29"/>
        <v>0.29630000000000001</v>
      </c>
      <c r="E101" s="67">
        <f t="shared" si="30"/>
        <v>0.89520000037737191</v>
      </c>
      <c r="F101" s="16">
        <f t="shared" si="22"/>
        <v>8.7793690000000008E-2</v>
      </c>
      <c r="G101" s="16">
        <f t="shared" si="23"/>
        <v>2.6013270347000003E-2</v>
      </c>
      <c r="H101" s="16">
        <f t="shared" si="24"/>
        <v>7.7077320038161012E-3</v>
      </c>
      <c r="I101" s="16">
        <f t="shared" si="25"/>
        <v>0.26524776011181528</v>
      </c>
      <c r="J101" s="16">
        <f t="shared" si="26"/>
        <v>7.8592911321130873E-2</v>
      </c>
      <c r="K101" s="16">
        <f t="shared" ca="1" si="21"/>
        <v>0.63245164116904062</v>
      </c>
      <c r="L101" s="16">
        <f t="shared" ca="1" si="27"/>
        <v>6.9036700266670289E-2</v>
      </c>
      <c r="M101" s="16">
        <f t="shared" ca="1" si="31"/>
        <v>223.71590807790696</v>
      </c>
      <c r="N101" s="16">
        <f t="shared" ca="1" si="32"/>
        <v>2017.793407258011</v>
      </c>
      <c r="O101" s="16">
        <f t="shared" ca="1" si="33"/>
        <v>8781.3768253508078</v>
      </c>
      <c r="P101" s="14">
        <f t="shared" ca="1" si="28"/>
        <v>0.26274835920833128</v>
      </c>
      <c r="Q101" s="14"/>
      <c r="R101" s="14"/>
    </row>
    <row r="102" spans="1:18" x14ac:dyDescent="0.2">
      <c r="A102" s="66">
        <v>3126</v>
      </c>
      <c r="B102" s="66">
        <v>1.270400000794325E-2</v>
      </c>
      <c r="C102" s="14"/>
      <c r="D102" s="67">
        <f t="shared" si="29"/>
        <v>0.31259999999999999</v>
      </c>
      <c r="E102" s="67">
        <f t="shared" si="30"/>
        <v>1.270400000794325</v>
      </c>
      <c r="F102" s="16">
        <f t="shared" si="22"/>
        <v>9.7718759999999988E-2</v>
      </c>
      <c r="G102" s="16">
        <f t="shared" si="23"/>
        <v>3.0546884375999995E-2</v>
      </c>
      <c r="H102" s="16">
        <f t="shared" si="24"/>
        <v>9.5489560559375974E-3</v>
      </c>
      <c r="I102" s="16">
        <f t="shared" si="25"/>
        <v>0.39712704024830597</v>
      </c>
      <c r="J102" s="16">
        <f t="shared" si="26"/>
        <v>0.12414191278162044</v>
      </c>
      <c r="K102" s="16">
        <f t="shared" ca="1" si="21"/>
        <v>0.74431011189742069</v>
      </c>
      <c r="L102" s="16">
        <f t="shared" ca="1" si="27"/>
        <v>0.27677057119955717</v>
      </c>
      <c r="M102" s="16">
        <f t="shared" ca="1" si="31"/>
        <v>191.31290004281672</v>
      </c>
      <c r="N102" s="16">
        <f t="shared" ca="1" si="32"/>
        <v>2211.9803613365621</v>
      </c>
      <c r="O102" s="16">
        <f t="shared" ca="1" si="33"/>
        <v>8148.6532510846691</v>
      </c>
      <c r="P102" s="14">
        <f t="shared" ca="1" si="28"/>
        <v>0.52608988889690433</v>
      </c>
      <c r="Q102" s="14"/>
      <c r="R102" s="14"/>
    </row>
    <row r="103" spans="1:18" x14ac:dyDescent="0.2">
      <c r="A103" s="66">
        <v>3128</v>
      </c>
      <c r="B103" s="66">
        <v>1.4112000004388392E-2</v>
      </c>
      <c r="C103" s="14"/>
      <c r="D103" s="67">
        <f t="shared" si="29"/>
        <v>0.31280000000000002</v>
      </c>
      <c r="E103" s="67">
        <f t="shared" si="30"/>
        <v>1.4112000004388392</v>
      </c>
      <c r="F103" s="16">
        <f t="shared" si="22"/>
        <v>9.7843840000000015E-2</v>
      </c>
      <c r="G103" s="16">
        <f t="shared" si="23"/>
        <v>3.0605553152000007E-2</v>
      </c>
      <c r="H103" s="16">
        <f t="shared" si="24"/>
        <v>9.5734170259456023E-3</v>
      </c>
      <c r="I103" s="16">
        <f t="shared" si="25"/>
        <v>0.44142336013726891</v>
      </c>
      <c r="J103" s="16">
        <f t="shared" si="26"/>
        <v>0.13807722705093772</v>
      </c>
      <c r="K103" s="16">
        <f t="shared" ca="1" si="21"/>
        <v>0.74566645575830259</v>
      </c>
      <c r="L103" s="16">
        <f t="shared" ca="1" si="27"/>
        <v>0.4429348990950398</v>
      </c>
      <c r="M103" s="16">
        <f t="shared" ca="1" si="31"/>
        <v>190.92960925107752</v>
      </c>
      <c r="N103" s="16">
        <f t="shared" ca="1" si="32"/>
        <v>2214.1972832117262</v>
      </c>
      <c r="O103" s="16">
        <f t="shared" ca="1" si="33"/>
        <v>8140.1339994655518</v>
      </c>
      <c r="P103" s="14">
        <f t="shared" ca="1" si="28"/>
        <v>0.6655335446805366</v>
      </c>
      <c r="Q103" s="14"/>
      <c r="R103" s="14"/>
    </row>
    <row r="104" spans="1:18" x14ac:dyDescent="0.2">
      <c r="A104" s="66">
        <v>3169</v>
      </c>
      <c r="B104" s="66">
        <v>5.9760000003734604E-3</v>
      </c>
      <c r="C104" s="14"/>
      <c r="D104" s="67">
        <f t="shared" si="29"/>
        <v>0.31690000000000002</v>
      </c>
      <c r="E104" s="67">
        <f t="shared" si="30"/>
        <v>0.59760000003734604</v>
      </c>
      <c r="F104" s="16">
        <f t="shared" si="22"/>
        <v>0.10042561000000001</v>
      </c>
      <c r="G104" s="16">
        <f t="shared" si="23"/>
        <v>3.1824875809000008E-2</v>
      </c>
      <c r="H104" s="16">
        <f t="shared" si="24"/>
        <v>1.0085303143872102E-2</v>
      </c>
      <c r="I104" s="16">
        <f t="shared" si="25"/>
        <v>0.18937944001183496</v>
      </c>
      <c r="J104" s="16">
        <f t="shared" si="26"/>
        <v>6.0014344539750498E-2</v>
      </c>
      <c r="K104" s="16">
        <f t="shared" ca="1" si="21"/>
        <v>0.77338521026367468</v>
      </c>
      <c r="L104" s="16">
        <f t="shared" ca="1" si="27"/>
        <v>3.0900440134314557E-2</v>
      </c>
      <c r="M104" s="16">
        <f t="shared" ca="1" si="31"/>
        <v>183.14929802601381</v>
      </c>
      <c r="N104" s="16">
        <f t="shared" ca="1" si="32"/>
        <v>2258.6955510025878</v>
      </c>
      <c r="O104" s="16">
        <f t="shared" ca="1" si="33"/>
        <v>7961.7013536585673</v>
      </c>
      <c r="P104" s="14">
        <f t="shared" ca="1" si="28"/>
        <v>-0.17578521022632865</v>
      </c>
      <c r="Q104" s="14"/>
      <c r="R104" s="14"/>
    </row>
    <row r="105" spans="1:18" x14ac:dyDescent="0.2">
      <c r="A105" s="66">
        <v>3340</v>
      </c>
      <c r="B105" s="66">
        <v>-3.639999995357357E-3</v>
      </c>
      <c r="C105" s="14"/>
      <c r="D105" s="67">
        <f t="shared" si="29"/>
        <v>0.33400000000000002</v>
      </c>
      <c r="E105" s="67">
        <f t="shared" si="30"/>
        <v>-0.3639999995357357</v>
      </c>
      <c r="F105" s="16">
        <f t="shared" si="22"/>
        <v>0.11155600000000002</v>
      </c>
      <c r="G105" s="16">
        <f t="shared" si="23"/>
        <v>3.7259704000000005E-2</v>
      </c>
      <c r="H105" s="16">
        <f t="shared" si="24"/>
        <v>1.2444741136000003E-2</v>
      </c>
      <c r="I105" s="16">
        <f t="shared" si="25"/>
        <v>-0.12157599984493574</v>
      </c>
      <c r="J105" s="16">
        <f t="shared" si="26"/>
        <v>-4.0606383948208535E-2</v>
      </c>
      <c r="K105" s="16">
        <f t="shared" ca="1" si="21"/>
        <v>0.88721824967999474</v>
      </c>
      <c r="L105" s="16">
        <f t="shared" ca="1" si="27"/>
        <v>1.5655471071704776</v>
      </c>
      <c r="M105" s="16">
        <f t="shared" ca="1" si="31"/>
        <v>152.30318167105281</v>
      </c>
      <c r="N105" s="16">
        <f t="shared" ca="1" si="32"/>
        <v>2423.5782498269687</v>
      </c>
      <c r="O105" s="16">
        <f t="shared" ca="1" si="33"/>
        <v>7145.6207662784118</v>
      </c>
      <c r="P105" s="14">
        <f t="shared" ca="1" si="28"/>
        <v>-1.2512182492157304</v>
      </c>
      <c r="Q105" s="14"/>
      <c r="R105" s="14"/>
    </row>
    <row r="106" spans="1:18" x14ac:dyDescent="0.2">
      <c r="A106" s="66">
        <v>3383</v>
      </c>
      <c r="B106" s="66">
        <v>3.6319999999250285E-3</v>
      </c>
      <c r="C106" s="14"/>
      <c r="D106" s="67">
        <f t="shared" si="29"/>
        <v>0.33829999999999999</v>
      </c>
      <c r="E106" s="67">
        <f t="shared" si="30"/>
        <v>0.36319999999250285</v>
      </c>
      <c r="F106" s="16">
        <f t="shared" si="22"/>
        <v>0.11444689</v>
      </c>
      <c r="G106" s="16">
        <f t="shared" si="23"/>
        <v>3.8717382886999996E-2</v>
      </c>
      <c r="H106" s="16">
        <f t="shared" si="24"/>
        <v>1.3098090630672099E-2</v>
      </c>
      <c r="I106" s="16">
        <f t="shared" si="25"/>
        <v>0.12287055999746371</v>
      </c>
      <c r="J106" s="16">
        <f t="shared" si="26"/>
        <v>4.1567110447141974E-2</v>
      </c>
      <c r="K106" s="16">
        <f t="shared" ca="1" si="21"/>
        <v>0.91539251616639272</v>
      </c>
      <c r="L106" s="16">
        <f t="shared" ca="1" si="27"/>
        <v>0.30491657491845164</v>
      </c>
      <c r="M106" s="16">
        <f t="shared" ca="1" si="31"/>
        <v>144.95874895143598</v>
      </c>
      <c r="N106" s="16">
        <f t="shared" ca="1" si="32"/>
        <v>2459.450908296144</v>
      </c>
      <c r="O106" s="16">
        <f t="shared" ca="1" si="33"/>
        <v>6924.1153788313877</v>
      </c>
      <c r="P106" s="14">
        <f t="shared" ca="1" si="28"/>
        <v>-0.55219251617388987</v>
      </c>
      <c r="Q106" s="14"/>
      <c r="R106" s="14"/>
    </row>
    <row r="107" spans="1:18" x14ac:dyDescent="0.2">
      <c r="A107" s="66">
        <v>3383</v>
      </c>
      <c r="B107" s="66">
        <v>1.7632000002777204E-2</v>
      </c>
      <c r="C107" s="14"/>
      <c r="D107" s="67">
        <f t="shared" si="29"/>
        <v>0.33829999999999999</v>
      </c>
      <c r="E107" s="67">
        <f t="shared" si="30"/>
        <v>1.7632000002777204</v>
      </c>
      <c r="F107" s="16">
        <f t="shared" si="22"/>
        <v>0.11444689</v>
      </c>
      <c r="G107" s="16">
        <f t="shared" si="23"/>
        <v>3.8717382886999996E-2</v>
      </c>
      <c r="H107" s="16">
        <f t="shared" si="24"/>
        <v>1.3098090630672099E-2</v>
      </c>
      <c r="I107" s="16">
        <f t="shared" si="25"/>
        <v>0.59649056009395274</v>
      </c>
      <c r="J107" s="16">
        <f t="shared" si="26"/>
        <v>0.2017927564797842</v>
      </c>
      <c r="K107" s="16">
        <f t="shared" ca="1" si="21"/>
        <v>0.91539251616639272</v>
      </c>
      <c r="L107" s="16">
        <f t="shared" ca="1" si="27"/>
        <v>0.71877753011517909</v>
      </c>
      <c r="M107" s="16">
        <f t="shared" ca="1" si="31"/>
        <v>144.95874895143598</v>
      </c>
      <c r="N107" s="16">
        <f t="shared" ca="1" si="32"/>
        <v>2459.450908296144</v>
      </c>
      <c r="O107" s="16">
        <f t="shared" ca="1" si="33"/>
        <v>6924.1153788313877</v>
      </c>
      <c r="P107" s="14">
        <f t="shared" ca="1" si="28"/>
        <v>0.84780748411132767</v>
      </c>
      <c r="Q107" s="14"/>
      <c r="R107" s="14"/>
    </row>
    <row r="108" spans="1:18" x14ac:dyDescent="0.2">
      <c r="A108" s="66">
        <v>3383</v>
      </c>
      <c r="B108" s="66">
        <v>2.1631999996316154E-2</v>
      </c>
      <c r="C108" s="14"/>
      <c r="D108" s="67">
        <f t="shared" si="29"/>
        <v>0.33829999999999999</v>
      </c>
      <c r="E108" s="67">
        <f t="shared" si="30"/>
        <v>2.1631999996316154</v>
      </c>
      <c r="F108" s="16">
        <f t="shared" si="22"/>
        <v>0.11444689</v>
      </c>
      <c r="G108" s="16">
        <f t="shared" si="23"/>
        <v>3.8717382886999996E-2</v>
      </c>
      <c r="H108" s="16">
        <f t="shared" si="24"/>
        <v>1.3098090630672099E-2</v>
      </c>
      <c r="I108" s="16">
        <f t="shared" si="25"/>
        <v>0.73181055987537547</v>
      </c>
      <c r="J108" s="16">
        <f t="shared" si="26"/>
        <v>0.24757151240583952</v>
      </c>
      <c r="K108" s="16">
        <f t="shared" ca="1" si="21"/>
        <v>0.91539251616639272</v>
      </c>
      <c r="L108" s="16">
        <f t="shared" ca="1" si="27"/>
        <v>1.5570235157918118</v>
      </c>
      <c r="M108" s="16">
        <f t="shared" ca="1" si="31"/>
        <v>144.95874895143598</v>
      </c>
      <c r="N108" s="16">
        <f t="shared" ca="1" si="32"/>
        <v>2459.450908296144</v>
      </c>
      <c r="O108" s="16">
        <f t="shared" ca="1" si="33"/>
        <v>6924.1153788313877</v>
      </c>
      <c r="P108" s="14">
        <f t="shared" ca="1" si="28"/>
        <v>1.2478074834652226</v>
      </c>
      <c r="Q108" s="14"/>
      <c r="R108" s="14"/>
    </row>
    <row r="109" spans="1:18" x14ac:dyDescent="0.2">
      <c r="A109" s="66">
        <v>3424</v>
      </c>
      <c r="B109" s="66">
        <v>8.4960000021965243E-3</v>
      </c>
      <c r="C109" s="14"/>
      <c r="D109" s="67">
        <f t="shared" si="29"/>
        <v>0.34239999999999998</v>
      </c>
      <c r="E109" s="67">
        <f t="shared" si="30"/>
        <v>0.84960000021965243</v>
      </c>
      <c r="F109" s="16">
        <f t="shared" si="22"/>
        <v>0.11723775999999998</v>
      </c>
      <c r="G109" s="16">
        <f t="shared" si="23"/>
        <v>4.0142209023999995E-2</v>
      </c>
      <c r="H109" s="16">
        <f t="shared" si="24"/>
        <v>1.3744692369817596E-2</v>
      </c>
      <c r="I109" s="16">
        <f t="shared" si="25"/>
        <v>0.29090304007520895</v>
      </c>
      <c r="J109" s="16">
        <f t="shared" si="26"/>
        <v>9.9605200921751541E-2</v>
      </c>
      <c r="K109" s="16">
        <f t="shared" ca="1" si="21"/>
        <v>0.94208777607234251</v>
      </c>
      <c r="L109" s="16">
        <f t="shared" ca="1" si="27"/>
        <v>8.5539886821774415E-3</v>
      </c>
      <c r="M109" s="16">
        <f t="shared" ca="1" si="31"/>
        <v>138.11213159737696</v>
      </c>
      <c r="N109" s="16">
        <f t="shared" ca="1" si="32"/>
        <v>2491.4519047459926</v>
      </c>
      <c r="O109" s="16">
        <f t="shared" ca="1" si="33"/>
        <v>6707.6063759772287</v>
      </c>
      <c r="P109" s="14">
        <f t="shared" ca="1" si="28"/>
        <v>-9.248777585269008E-2</v>
      </c>
      <c r="Q109" s="14"/>
      <c r="R109" s="14"/>
    </row>
    <row r="110" spans="1:18" x14ac:dyDescent="0.2">
      <c r="A110" s="66">
        <v>3445</v>
      </c>
      <c r="B110" s="66">
        <v>2.4280000005092006E-2</v>
      </c>
      <c r="C110" s="14"/>
      <c r="D110" s="67">
        <f t="shared" si="29"/>
        <v>0.34449999999999997</v>
      </c>
      <c r="E110" s="67">
        <f t="shared" si="30"/>
        <v>2.4280000005092006</v>
      </c>
      <c r="F110" s="16">
        <f t="shared" si="22"/>
        <v>0.11868024999999999</v>
      </c>
      <c r="G110" s="16">
        <f t="shared" si="23"/>
        <v>4.0885346124999992E-2</v>
      </c>
      <c r="H110" s="16">
        <f t="shared" si="24"/>
        <v>1.4085001740062497E-2</v>
      </c>
      <c r="I110" s="16">
        <f t="shared" si="25"/>
        <v>0.83644600017541959</v>
      </c>
      <c r="J110" s="16">
        <f t="shared" si="26"/>
        <v>0.28815564706043201</v>
      </c>
      <c r="K110" s="16">
        <f t="shared" ca="1" si="21"/>
        <v>0.95569722818254199</v>
      </c>
      <c r="L110" s="16">
        <f t="shared" ca="1" si="27"/>
        <v>2.167675453400765</v>
      </c>
      <c r="M110" s="16">
        <f t="shared" ca="1" si="31"/>
        <v>134.66468757252045</v>
      </c>
      <c r="N110" s="16">
        <f t="shared" ca="1" si="32"/>
        <v>2506.9943319307436</v>
      </c>
      <c r="O110" s="16">
        <f t="shared" ca="1" si="33"/>
        <v>6594.8373883646536</v>
      </c>
      <c r="P110" s="14">
        <f t="shared" ca="1" si="28"/>
        <v>1.4723027723266586</v>
      </c>
      <c r="Q110" s="14"/>
      <c r="R110" s="14"/>
    </row>
    <row r="111" spans="1:18" x14ac:dyDescent="0.2">
      <c r="A111" s="66">
        <v>3603</v>
      </c>
      <c r="B111" s="66">
        <v>2.0512000002781861E-2</v>
      </c>
      <c r="C111" s="14"/>
      <c r="D111" s="67">
        <f t="shared" si="29"/>
        <v>0.36030000000000001</v>
      </c>
      <c r="E111" s="67">
        <f t="shared" si="30"/>
        <v>2.0512000002781861</v>
      </c>
      <c r="F111" s="16">
        <f t="shared" si="22"/>
        <v>0.12981609</v>
      </c>
      <c r="G111" s="16">
        <f t="shared" si="23"/>
        <v>4.6772737226999997E-2</v>
      </c>
      <c r="H111" s="16">
        <f t="shared" si="24"/>
        <v>1.68522172228881E-2</v>
      </c>
      <c r="I111" s="16">
        <f t="shared" si="25"/>
        <v>0.73904736010023042</v>
      </c>
      <c r="J111" s="16">
        <f t="shared" si="26"/>
        <v>0.26627876384411303</v>
      </c>
      <c r="K111" s="16">
        <f t="shared" ca="1" si="21"/>
        <v>1.0567078171765449</v>
      </c>
      <c r="L111" s="16">
        <f t="shared" ca="1" si="27"/>
        <v>0.98901470225026811</v>
      </c>
      <c r="M111" s="16">
        <f t="shared" ca="1" si="31"/>
        <v>110.03004653506856</v>
      </c>
      <c r="N111" s="16">
        <f t="shared" ca="1" si="32"/>
        <v>2604.8862902077776</v>
      </c>
      <c r="O111" s="16">
        <f t="shared" ca="1" si="33"/>
        <v>5712.0527912999751</v>
      </c>
      <c r="P111" s="14">
        <f t="shared" ca="1" si="28"/>
        <v>0.99449218310164111</v>
      </c>
      <c r="Q111" s="14"/>
      <c r="R111" s="14"/>
    </row>
    <row r="112" spans="1:18" x14ac:dyDescent="0.2">
      <c r="A112" s="66">
        <v>3632</v>
      </c>
      <c r="B112" s="66">
        <v>2.1928000001935288E-2</v>
      </c>
      <c r="C112" s="14"/>
      <c r="D112" s="67">
        <f t="shared" si="29"/>
        <v>0.36320000000000002</v>
      </c>
      <c r="E112" s="67">
        <f t="shared" si="30"/>
        <v>2.1928000001935288</v>
      </c>
      <c r="F112" s="16">
        <f t="shared" si="22"/>
        <v>0.13191424000000002</v>
      </c>
      <c r="G112" s="16">
        <f t="shared" si="23"/>
        <v>4.7911251968000008E-2</v>
      </c>
      <c r="H112" s="16">
        <f t="shared" si="24"/>
        <v>1.7401366714777603E-2</v>
      </c>
      <c r="I112" s="16">
        <f t="shared" si="25"/>
        <v>0.79642496007028973</v>
      </c>
      <c r="J112" s="16">
        <f t="shared" si="26"/>
        <v>0.28926154549752925</v>
      </c>
      <c r="K112" s="16">
        <f t="shared" ca="1" si="21"/>
        <v>1.0749822925013159</v>
      </c>
      <c r="L112" s="16">
        <f t="shared" ca="1" si="27"/>
        <v>1.2495164276302735</v>
      </c>
      <c r="M112" s="16">
        <f t="shared" ca="1" si="31"/>
        <v>105.76091623262997</v>
      </c>
      <c r="N112" s="16">
        <f t="shared" ca="1" si="32"/>
        <v>2619.1037493242088</v>
      </c>
      <c r="O112" s="16">
        <f t="shared" ca="1" si="33"/>
        <v>5544.6603235553584</v>
      </c>
      <c r="P112" s="14">
        <f t="shared" ca="1" si="28"/>
        <v>1.1178177076922129</v>
      </c>
      <c r="Q112" s="14"/>
      <c r="R112" s="14"/>
    </row>
    <row r="113" spans="1:18" x14ac:dyDescent="0.2">
      <c r="A113" s="66">
        <v>3642</v>
      </c>
      <c r="B113" s="66">
        <v>2.3968000001332257E-2</v>
      </c>
      <c r="C113" s="14"/>
      <c r="D113" s="67">
        <f t="shared" si="29"/>
        <v>0.36420000000000002</v>
      </c>
      <c r="E113" s="67">
        <f t="shared" si="30"/>
        <v>2.3968000001332257</v>
      </c>
      <c r="F113" s="16">
        <f t="shared" si="22"/>
        <v>0.13264164000000001</v>
      </c>
      <c r="G113" s="16">
        <f t="shared" si="23"/>
        <v>4.8308085288000006E-2</v>
      </c>
      <c r="H113" s="16">
        <f t="shared" si="24"/>
        <v>1.75938046618896E-2</v>
      </c>
      <c r="I113" s="16">
        <f t="shared" si="25"/>
        <v>0.87291456004852086</v>
      </c>
      <c r="J113" s="16">
        <f t="shared" si="26"/>
        <v>0.3179154827696713</v>
      </c>
      <c r="K113" s="16">
        <f t="shared" ca="1" si="21"/>
        <v>1.0812647461474683</v>
      </c>
      <c r="L113" s="16">
        <f t="shared" ca="1" si="27"/>
        <v>1.7306330044793714</v>
      </c>
      <c r="M113" s="16">
        <f t="shared" ca="1" si="31"/>
        <v>104.30712717421719</v>
      </c>
      <c r="N113" s="16">
        <f t="shared" ca="1" si="32"/>
        <v>2623.7308089230223</v>
      </c>
      <c r="O113" s="16">
        <f t="shared" ca="1" si="33"/>
        <v>5486.6401380162533</v>
      </c>
      <c r="P113" s="14">
        <f t="shared" ca="1" si="28"/>
        <v>1.3155352539857574</v>
      </c>
      <c r="Q113" s="14"/>
      <c r="R113" s="14"/>
    </row>
    <row r="114" spans="1:18" x14ac:dyDescent="0.2">
      <c r="A114" s="66">
        <v>3657</v>
      </c>
      <c r="B114" s="66">
        <v>3.452800000377465E-2</v>
      </c>
      <c r="C114" s="14"/>
      <c r="D114" s="67">
        <f t="shared" si="29"/>
        <v>0.36570000000000003</v>
      </c>
      <c r="E114" s="67">
        <f t="shared" si="30"/>
        <v>3.452800000377465</v>
      </c>
      <c r="F114" s="16">
        <f t="shared" si="22"/>
        <v>0.13373649000000001</v>
      </c>
      <c r="G114" s="16">
        <f t="shared" si="23"/>
        <v>4.8907434393000007E-2</v>
      </c>
      <c r="H114" s="16">
        <f t="shared" si="24"/>
        <v>1.7885448757520104E-2</v>
      </c>
      <c r="I114" s="16">
        <f t="shared" si="25"/>
        <v>1.2626889601380391</v>
      </c>
      <c r="J114" s="16">
        <f t="shared" si="26"/>
        <v>0.46176535272248093</v>
      </c>
      <c r="K114" s="16">
        <f t="shared" ca="1" si="21"/>
        <v>1.0906700712616131</v>
      </c>
      <c r="L114" s="16">
        <f t="shared" ca="1" si="27"/>
        <v>5.5796578020248608</v>
      </c>
      <c r="M114" s="16">
        <f t="shared" ca="1" si="31"/>
        <v>102.14410906191713</v>
      </c>
      <c r="N114" s="16">
        <f t="shared" ca="1" si="32"/>
        <v>2630.4051650432029</v>
      </c>
      <c r="O114" s="16">
        <f t="shared" ca="1" si="33"/>
        <v>5399.346616956871</v>
      </c>
      <c r="P114" s="14">
        <f t="shared" ca="1" si="28"/>
        <v>2.3621299291158522</v>
      </c>
      <c r="Q114" s="14"/>
      <c r="R114" s="14"/>
    </row>
    <row r="115" spans="1:18" x14ac:dyDescent="0.2">
      <c r="A115" s="66">
        <v>3659</v>
      </c>
      <c r="B115" s="66">
        <v>2.8936000009707641E-2</v>
      </c>
      <c r="C115" s="14"/>
      <c r="D115" s="67">
        <f t="shared" si="29"/>
        <v>0.3659</v>
      </c>
      <c r="E115" s="67">
        <f t="shared" si="30"/>
        <v>2.8936000009707641</v>
      </c>
      <c r="F115" s="16">
        <f t="shared" si="22"/>
        <v>0.13388280999999999</v>
      </c>
      <c r="G115" s="16">
        <f t="shared" si="23"/>
        <v>4.8987720178999994E-2</v>
      </c>
      <c r="H115" s="16">
        <f t="shared" si="24"/>
        <v>1.7924606813496096E-2</v>
      </c>
      <c r="I115" s="16">
        <f t="shared" si="25"/>
        <v>1.0587682403552026</v>
      </c>
      <c r="J115" s="16">
        <f t="shared" si="26"/>
        <v>0.3874032991459686</v>
      </c>
      <c r="K115" s="16">
        <f t="shared" ca="1" si="21"/>
        <v>1.0919224503913048</v>
      </c>
      <c r="L115" s="16">
        <f t="shared" ca="1" si="27"/>
        <v>3.2460419962620004</v>
      </c>
      <c r="M115" s="16">
        <f t="shared" ca="1" si="31"/>
        <v>101.85731037784149</v>
      </c>
      <c r="N115" s="16">
        <f t="shared" ca="1" si="32"/>
        <v>2631.2708835926737</v>
      </c>
      <c r="O115" s="16">
        <f t="shared" ca="1" si="33"/>
        <v>5387.6847094704954</v>
      </c>
      <c r="P115" s="14">
        <f t="shared" ca="1" si="28"/>
        <v>1.8016775505794593</v>
      </c>
      <c r="Q115" s="14"/>
      <c r="R115" s="14"/>
    </row>
    <row r="116" spans="1:18" x14ac:dyDescent="0.2">
      <c r="A116" s="66">
        <v>3679</v>
      </c>
      <c r="B116" s="66">
        <v>1.7016000005241949E-2</v>
      </c>
      <c r="C116" s="14"/>
      <c r="D116" s="67">
        <f t="shared" si="29"/>
        <v>0.3679</v>
      </c>
      <c r="E116" s="67">
        <f t="shared" si="30"/>
        <v>1.7016000005241949</v>
      </c>
      <c r="F116" s="16">
        <f t="shared" si="22"/>
        <v>0.13535041</v>
      </c>
      <c r="G116" s="16">
        <f t="shared" si="23"/>
        <v>4.9795415839000004E-2</v>
      </c>
      <c r="H116" s="16">
        <f t="shared" si="24"/>
        <v>1.8319733487168102E-2</v>
      </c>
      <c r="I116" s="16">
        <f t="shared" si="25"/>
        <v>0.62601864019285136</v>
      </c>
      <c r="J116" s="16">
        <f t="shared" si="26"/>
        <v>0.23031225772695002</v>
      </c>
      <c r="K116" s="16">
        <f t="shared" ca="1" si="21"/>
        <v>1.1044247047382594</v>
      </c>
      <c r="L116" s="16">
        <f t="shared" ca="1" si="27"/>
        <v>0.35661833389701958</v>
      </c>
      <c r="M116" s="16">
        <f t="shared" ca="1" si="31"/>
        <v>99.010114273390784</v>
      </c>
      <c r="N116" s="16">
        <f t="shared" ca="1" si="32"/>
        <v>2639.6139754438955</v>
      </c>
      <c r="O116" s="16">
        <f t="shared" ca="1" si="33"/>
        <v>5270.7905590786468</v>
      </c>
      <c r="P116" s="14">
        <f t="shared" ca="1" si="28"/>
        <v>0.59717529578593553</v>
      </c>
      <c r="Q116" s="14"/>
      <c r="R116" s="14"/>
    </row>
    <row r="117" spans="1:18" x14ac:dyDescent="0.2">
      <c r="A117" s="66">
        <v>3679</v>
      </c>
      <c r="B117" s="66">
        <v>2.2016000002622604E-2</v>
      </c>
      <c r="C117" s="14"/>
      <c r="D117" s="67">
        <f t="shared" si="29"/>
        <v>0.3679</v>
      </c>
      <c r="E117" s="67">
        <f t="shared" si="30"/>
        <v>2.2016000002622604</v>
      </c>
      <c r="F117" s="16">
        <f t="shared" si="22"/>
        <v>0.13535041</v>
      </c>
      <c r="G117" s="16">
        <f t="shared" si="23"/>
        <v>4.9795415839000004E-2</v>
      </c>
      <c r="H117" s="16">
        <f t="shared" si="24"/>
        <v>1.8319733487168102E-2</v>
      </c>
      <c r="I117" s="16">
        <f t="shared" si="25"/>
        <v>0.80996864009648561</v>
      </c>
      <c r="J117" s="16">
        <f t="shared" si="26"/>
        <v>0.29798746269149706</v>
      </c>
      <c r="K117" s="16">
        <f t="shared" ca="1" si="21"/>
        <v>1.1044247047382594</v>
      </c>
      <c r="L117" s="16">
        <f t="shared" ca="1" si="27"/>
        <v>1.203793629108179</v>
      </c>
      <c r="M117" s="16">
        <f t="shared" ca="1" si="31"/>
        <v>99.010114273390784</v>
      </c>
      <c r="N117" s="16">
        <f ca="1">(-M$2+M$4*D117-M$5*F117)^2</f>
        <v>2639.6139754438955</v>
      </c>
      <c r="O117" s="16">
        <f t="shared" ca="1" si="33"/>
        <v>5270.7905590786468</v>
      </c>
      <c r="P117" s="14">
        <f t="shared" ca="1" si="28"/>
        <v>1.0971752955240011</v>
      </c>
      <c r="Q117" s="14"/>
      <c r="R117" s="14"/>
    </row>
    <row r="118" spans="1:18" x14ac:dyDescent="0.2">
      <c r="A118" s="66">
        <v>3708</v>
      </c>
      <c r="B118" s="66">
        <v>2.6432000006025191E-2</v>
      </c>
      <c r="C118" s="14"/>
      <c r="D118" s="67">
        <f t="shared" si="29"/>
        <v>0.37080000000000002</v>
      </c>
      <c r="E118" s="67">
        <f t="shared" si="30"/>
        <v>2.6432000006025191</v>
      </c>
      <c r="F118" s="16">
        <f t="shared" si="22"/>
        <v>0.13749264000000003</v>
      </c>
      <c r="G118" s="16">
        <f t="shared" si="23"/>
        <v>5.0982270912000013E-2</v>
      </c>
      <c r="H118" s="16">
        <f t="shared" si="24"/>
        <v>1.8904226054169606E-2</v>
      </c>
      <c r="I118" s="16">
        <f t="shared" si="25"/>
        <v>0.98009856022341413</v>
      </c>
      <c r="J118" s="16">
        <f t="shared" si="26"/>
        <v>0.36342054613084196</v>
      </c>
      <c r="K118" s="16">
        <f t="shared" ca="1" si="21"/>
        <v>1.1224834189824826</v>
      </c>
      <c r="L118" s="16">
        <f t="shared" ca="1" si="27"/>
        <v>2.3125789216141293</v>
      </c>
      <c r="M118" s="16">
        <f t="shared" ca="1" si="31"/>
        <v>94.948987470026225</v>
      </c>
      <c r="N118" s="16">
        <f ca="1">(-M$2+M$4*D118-M$5*F118)^2</f>
        <v>2650.6929851091231</v>
      </c>
      <c r="O118" s="16">
        <f t="shared" ca="1" si="33"/>
        <v>5100.4940767629159</v>
      </c>
      <c r="P118" s="14">
        <f t="shared" ca="1" si="28"/>
        <v>1.5207165816200365</v>
      </c>
      <c r="Q118" s="14"/>
      <c r="R118" s="14"/>
    </row>
    <row r="119" spans="1:18" x14ac:dyDescent="0.2">
      <c r="A119" s="66">
        <v>3860</v>
      </c>
      <c r="B119" s="66">
        <v>4.4400000042514876E-3</v>
      </c>
      <c r="C119" s="14"/>
      <c r="D119" s="67">
        <f t="shared" si="29"/>
        <v>0.38600000000000001</v>
      </c>
      <c r="E119" s="67">
        <f t="shared" si="30"/>
        <v>0.44400000042514876</v>
      </c>
      <c r="F119" s="16">
        <f t="shared" si="22"/>
        <v>0.14899600000000002</v>
      </c>
      <c r="G119" s="16">
        <f t="shared" si="23"/>
        <v>5.751245600000001E-2</v>
      </c>
      <c r="H119" s="16">
        <f t="shared" si="24"/>
        <v>2.2199808016000005E-2</v>
      </c>
      <c r="I119" s="16">
        <f t="shared" si="25"/>
        <v>0.17138400016410743</v>
      </c>
      <c r="J119" s="16">
        <f t="shared" si="26"/>
        <v>6.6154224063345465E-2</v>
      </c>
      <c r="K119" s="16">
        <f t="shared" ca="1" si="21"/>
        <v>1.2157893434494738</v>
      </c>
      <c r="L119" s="16">
        <f t="shared" ca="1" si="27"/>
        <v>0.59565879000591926</v>
      </c>
      <c r="M119" s="16">
        <f t="shared" ca="1" si="31"/>
        <v>74.978683551710347</v>
      </c>
      <c r="N119" s="16">
        <f ca="1">(-M$2+M$4*D119-M$5*F119)^2</f>
        <v>2688.7881294202925</v>
      </c>
      <c r="O119" s="16">
        <f t="shared" ca="1" si="33"/>
        <v>4199.4211819081956</v>
      </c>
      <c r="P119" s="14">
        <f t="shared" ca="1" si="28"/>
        <v>-0.771789343024325</v>
      </c>
      <c r="Q119" s="14"/>
      <c r="R119" s="14"/>
    </row>
    <row r="120" spans="1:18" x14ac:dyDescent="0.2">
      <c r="A120" s="68">
        <v>3860</v>
      </c>
      <c r="B120" s="68">
        <v>1.5440000002854504E-2</v>
      </c>
      <c r="C120" s="14"/>
      <c r="D120" s="67">
        <f t="shared" ref="D120:D176" si="34">A120/A$18</f>
        <v>0.38600000000000001</v>
      </c>
      <c r="E120" s="67">
        <f t="shared" ref="E120:E176" si="35">B120/B$18</f>
        <v>1.5440000002854504</v>
      </c>
      <c r="F120" s="16">
        <f t="shared" ref="F120:F176" si="36">D120*D120</f>
        <v>0.14899600000000002</v>
      </c>
      <c r="G120" s="16">
        <f t="shared" ref="G120:G176" si="37">D120*F120</f>
        <v>5.751245600000001E-2</v>
      </c>
      <c r="H120" s="16">
        <f t="shared" ref="H120:H176" si="38">F120*F120</f>
        <v>2.2199808016000005E-2</v>
      </c>
      <c r="I120" s="16">
        <f t="shared" ref="I120:I176" si="39">E120*D120</f>
        <v>0.59598400011018382</v>
      </c>
      <c r="J120" s="16">
        <f t="shared" ref="J120:J176" si="40">I120*D120</f>
        <v>0.23004982404253096</v>
      </c>
      <c r="K120" s="16">
        <f t="shared" ref="K120:K176" ca="1" si="41">+G$4+G$5*D120+G$6*D120^2</f>
        <v>1.2157893434494738</v>
      </c>
      <c r="L120" s="16">
        <f t="shared" ref="L120:L176" ca="1" si="42">+(K120-E120)^2</f>
        <v>0.10772223526070319</v>
      </c>
      <c r="M120" s="16">
        <f t="shared" ref="M120:M176" ca="1" si="43">(M$1-M$2*D120+M$3*F120)^2</f>
        <v>74.978683551710347</v>
      </c>
      <c r="N120" s="16">
        <f t="shared" ref="N120:N176" ca="1" si="44">(-M$2+M$4*D120-M$5*F120)^2</f>
        <v>2688.7881294202925</v>
      </c>
      <c r="O120" s="16">
        <f t="shared" ref="O120:O176" ca="1" si="45">+(M$3-D120*M$5+F120*M$6)^2</f>
        <v>4199.4211819081956</v>
      </c>
      <c r="P120" s="14">
        <f t="shared" ref="P120:P176" ca="1" si="46">+E120-K120</f>
        <v>0.32821065683597661</v>
      </c>
      <c r="Q120" s="14"/>
      <c r="R120" s="14"/>
    </row>
    <row r="121" spans="1:18" x14ac:dyDescent="0.2">
      <c r="A121" s="68">
        <v>3877</v>
      </c>
      <c r="B121" s="68">
        <v>1.3407999998889863E-2</v>
      </c>
      <c r="C121" s="14"/>
      <c r="D121" s="67">
        <f t="shared" si="34"/>
        <v>0.38769999999999999</v>
      </c>
      <c r="E121" s="67">
        <f t="shared" si="35"/>
        <v>1.3407999998889863</v>
      </c>
      <c r="F121" s="16">
        <f t="shared" si="36"/>
        <v>0.15031128999999999</v>
      </c>
      <c r="G121" s="16">
        <f t="shared" si="37"/>
        <v>5.8275687132999993E-2</v>
      </c>
      <c r="H121" s="16">
        <f t="shared" si="38"/>
        <v>2.2593483901464095E-2</v>
      </c>
      <c r="I121" s="16">
        <f t="shared" si="39"/>
        <v>0.51982815995695997</v>
      </c>
      <c r="J121" s="16">
        <f t="shared" si="40"/>
        <v>0.20153737761531337</v>
      </c>
      <c r="K121" s="16">
        <f t="shared" ca="1" si="41"/>
        <v>1.2260842479816452</v>
      </c>
      <c r="L121" s="16">
        <f t="shared" ca="1" si="42"/>
        <v>1.3159703735666651E-2</v>
      </c>
      <c r="M121" s="16">
        <f t="shared" ca="1" si="43"/>
        <v>72.883832126872605</v>
      </c>
      <c r="N121" s="16">
        <f t="shared" ca="1" si="44"/>
        <v>2690.9429343847246</v>
      </c>
      <c r="O121" s="16">
        <f t="shared" ca="1" si="45"/>
        <v>4098.5062410041792</v>
      </c>
      <c r="P121" s="14">
        <f t="shared" ca="1" si="46"/>
        <v>0.11471575190734118</v>
      </c>
      <c r="Q121" s="14"/>
      <c r="R121" s="14"/>
    </row>
    <row r="122" spans="1:18" x14ac:dyDescent="0.2">
      <c r="A122" s="68">
        <v>3889</v>
      </c>
      <c r="B122" s="68">
        <v>1.7856000005849637E-2</v>
      </c>
      <c r="C122" s="14"/>
      <c r="D122" s="67">
        <f t="shared" si="34"/>
        <v>0.38890000000000002</v>
      </c>
      <c r="E122" s="67">
        <f t="shared" si="35"/>
        <v>1.7856000005849637</v>
      </c>
      <c r="F122" s="16">
        <f t="shared" si="36"/>
        <v>0.15124321000000002</v>
      </c>
      <c r="G122" s="16">
        <f t="shared" si="37"/>
        <v>5.8818484369000008E-2</v>
      </c>
      <c r="H122" s="16">
        <f t="shared" si="38"/>
        <v>2.2874508571104107E-2</v>
      </c>
      <c r="I122" s="16">
        <f t="shared" si="39"/>
        <v>0.69441984022749248</v>
      </c>
      <c r="J122" s="16">
        <f t="shared" si="40"/>
        <v>0.27005987586447183</v>
      </c>
      <c r="K122" s="16">
        <f t="shared" ca="1" si="41"/>
        <v>1.2333342056466026</v>
      </c>
      <c r="L122" s="16">
        <f t="shared" ca="1" si="42"/>
        <v>0.30499750825889999</v>
      </c>
      <c r="M122" s="16">
        <f t="shared" ca="1" si="43"/>
        <v>71.422052782662277</v>
      </c>
      <c r="N122" s="16">
        <f t="shared" ca="1" si="44"/>
        <v>2692.2073548550497</v>
      </c>
      <c r="O122" s="16">
        <f t="shared" ca="1" si="45"/>
        <v>4027.3415339252679</v>
      </c>
      <c r="P122" s="14">
        <f t="shared" ca="1" si="46"/>
        <v>0.55226579493836114</v>
      </c>
      <c r="Q122" s="14"/>
      <c r="R122" s="14"/>
    </row>
    <row r="123" spans="1:18" x14ac:dyDescent="0.2">
      <c r="A123" s="68">
        <v>3903</v>
      </c>
      <c r="B123" s="68">
        <v>1.871200000459794E-2</v>
      </c>
      <c r="C123" s="14"/>
      <c r="D123" s="67">
        <f t="shared" si="34"/>
        <v>0.39029999999999998</v>
      </c>
      <c r="E123" s="67">
        <f t="shared" si="35"/>
        <v>1.871200000459794</v>
      </c>
      <c r="F123" s="16">
        <f t="shared" si="36"/>
        <v>0.15233408999999998</v>
      </c>
      <c r="G123" s="16">
        <f t="shared" si="37"/>
        <v>5.9455995326999987E-2</v>
      </c>
      <c r="H123" s="16">
        <f t="shared" si="38"/>
        <v>2.3205674976128094E-2</v>
      </c>
      <c r="I123" s="16">
        <f t="shared" si="39"/>
        <v>0.7303293601794576</v>
      </c>
      <c r="J123" s="16">
        <f t="shared" si="40"/>
        <v>0.28504754927804227</v>
      </c>
      <c r="K123" s="16">
        <f t="shared" ca="1" si="41"/>
        <v>1.2417746726577188</v>
      </c>
      <c r="L123" s="16">
        <f t="shared" ca="1" si="42"/>
        <v>0.39617624327874978</v>
      </c>
      <c r="M123" s="16">
        <f t="shared" ca="1" si="43"/>
        <v>69.734397185592968</v>
      </c>
      <c r="N123" s="16">
        <f t="shared" ca="1" si="44"/>
        <v>2693.4138664738471</v>
      </c>
      <c r="O123" s="16">
        <f t="shared" ca="1" si="45"/>
        <v>3944.4106646236983</v>
      </c>
      <c r="P123" s="14">
        <f t="shared" ca="1" si="46"/>
        <v>0.62942532780207516</v>
      </c>
      <c r="Q123" s="14"/>
      <c r="R123" s="14"/>
    </row>
    <row r="124" spans="1:18" x14ac:dyDescent="0.2">
      <c r="A124" s="68">
        <v>3910</v>
      </c>
      <c r="B124" s="68">
        <v>-1.3599999947473407E-3</v>
      </c>
      <c r="C124" s="14"/>
      <c r="D124" s="67">
        <f t="shared" si="34"/>
        <v>0.39100000000000001</v>
      </c>
      <c r="E124" s="67">
        <f t="shared" si="35"/>
        <v>-0.13599999947473407</v>
      </c>
      <c r="F124" s="16">
        <f t="shared" si="36"/>
        <v>0.15288100000000002</v>
      </c>
      <c r="G124" s="16">
        <f t="shared" si="37"/>
        <v>5.9776471000000012E-2</v>
      </c>
      <c r="H124" s="16">
        <f t="shared" si="38"/>
        <v>2.3372600161000005E-2</v>
      </c>
      <c r="I124" s="16">
        <f t="shared" si="39"/>
        <v>-5.3175999794621023E-2</v>
      </c>
      <c r="J124" s="16">
        <f t="shared" si="40"/>
        <v>-2.079181591969682E-2</v>
      </c>
      <c r="K124" s="16">
        <f t="shared" ca="1" si="41"/>
        <v>1.2459877108640844</v>
      </c>
      <c r="L124" s="16">
        <f t="shared" ca="1" si="42"/>
        <v>1.9098900315275302</v>
      </c>
      <c r="M124" s="16">
        <f t="shared" ca="1" si="43"/>
        <v>68.897750137183621</v>
      </c>
      <c r="N124" s="16">
        <f t="shared" ca="1" si="44"/>
        <v>2693.9085722006666</v>
      </c>
      <c r="O124" s="16">
        <f t="shared" ca="1" si="45"/>
        <v>3902.990336836247</v>
      </c>
      <c r="P124" s="14">
        <f t="shared" ca="1" si="46"/>
        <v>-1.3819877103388185</v>
      </c>
      <c r="Q124" s="14"/>
      <c r="R124" s="14"/>
    </row>
    <row r="125" spans="1:18" x14ac:dyDescent="0.2">
      <c r="A125" s="68">
        <v>3922</v>
      </c>
      <c r="B125" s="68">
        <v>1.5088000007381197E-2</v>
      </c>
      <c r="C125" s="14"/>
      <c r="D125" s="67">
        <f t="shared" si="34"/>
        <v>0.39219999999999999</v>
      </c>
      <c r="E125" s="67">
        <f t="shared" si="35"/>
        <v>1.5088000007381197</v>
      </c>
      <c r="F125" s="16">
        <f t="shared" si="36"/>
        <v>0.15382083999999999</v>
      </c>
      <c r="G125" s="16">
        <f t="shared" si="37"/>
        <v>6.0328533447999995E-2</v>
      </c>
      <c r="H125" s="16">
        <f t="shared" si="38"/>
        <v>2.3660850818305598E-2</v>
      </c>
      <c r="I125" s="16">
        <f t="shared" si="39"/>
        <v>0.59175136028949049</v>
      </c>
      <c r="J125" s="16">
        <f t="shared" si="40"/>
        <v>0.23208488350553816</v>
      </c>
      <c r="K125" s="16">
        <f t="shared" ca="1" si="41"/>
        <v>1.2531989020191063</v>
      </c>
      <c r="L125" s="16">
        <f t="shared" ca="1" si="42"/>
        <v>6.5331921666366824E-2</v>
      </c>
      <c r="M125" s="16">
        <f t="shared" ca="1" si="43"/>
        <v>67.474652632134692</v>
      </c>
      <c r="N125" s="16">
        <f t="shared" ca="1" si="44"/>
        <v>2694.5882020557847</v>
      </c>
      <c r="O125" s="16">
        <f t="shared" ca="1" si="45"/>
        <v>3832.0647928533767</v>
      </c>
      <c r="P125" s="14">
        <f t="shared" ca="1" si="46"/>
        <v>0.25560109871901338</v>
      </c>
      <c r="Q125" s="14"/>
      <c r="R125" s="14"/>
    </row>
    <row r="126" spans="1:18" x14ac:dyDescent="0.2">
      <c r="A126" s="68">
        <v>3963</v>
      </c>
      <c r="B126" s="68">
        <v>1.6952000005403534E-2</v>
      </c>
      <c r="C126" s="14"/>
      <c r="D126" s="67">
        <f t="shared" si="34"/>
        <v>0.39629999999999999</v>
      </c>
      <c r="E126" s="67">
        <f t="shared" si="35"/>
        <v>1.6952000005403534</v>
      </c>
      <c r="F126" s="16">
        <f t="shared" si="36"/>
        <v>0.15705369</v>
      </c>
      <c r="G126" s="16">
        <f t="shared" si="37"/>
        <v>6.2240377346999998E-2</v>
      </c>
      <c r="H126" s="16">
        <f t="shared" si="38"/>
        <v>2.4665861542616099E-2</v>
      </c>
      <c r="I126" s="16">
        <f t="shared" si="39"/>
        <v>0.67180776021414201</v>
      </c>
      <c r="J126" s="16">
        <f t="shared" si="40"/>
        <v>0.26623741537286449</v>
      </c>
      <c r="K126" s="16">
        <f t="shared" ca="1" si="41"/>
        <v>1.277730775301178</v>
      </c>
      <c r="L126" s="16">
        <f t="shared" ca="1" si="42"/>
        <v>0.17428055402179737</v>
      </c>
      <c r="M126" s="16">
        <f t="shared" ca="1" si="43"/>
        <v>62.719010129564644</v>
      </c>
      <c r="N126" s="16">
        <f t="shared" ca="1" si="44"/>
        <v>2695.3041587295888</v>
      </c>
      <c r="O126" s="16">
        <f t="shared" ca="1" si="45"/>
        <v>3590.6941407932832</v>
      </c>
      <c r="P126" s="14">
        <f t="shared" ca="1" si="46"/>
        <v>0.4174692252391754</v>
      </c>
      <c r="Q126" s="14"/>
      <c r="R126" s="14"/>
    </row>
    <row r="127" spans="1:18" x14ac:dyDescent="0.2">
      <c r="A127" s="68">
        <v>4117</v>
      </c>
      <c r="B127" s="68">
        <v>1.0368000002927147E-2</v>
      </c>
      <c r="C127" s="14"/>
      <c r="D127" s="67">
        <f t="shared" si="34"/>
        <v>0.41170000000000001</v>
      </c>
      <c r="E127" s="67">
        <f t="shared" si="35"/>
        <v>1.0368000002927147</v>
      </c>
      <c r="F127" s="16">
        <f t="shared" si="36"/>
        <v>0.16949689000000001</v>
      </c>
      <c r="G127" s="16">
        <f t="shared" si="37"/>
        <v>6.9781869613000008E-2</v>
      </c>
      <c r="H127" s="16">
        <f t="shared" si="38"/>
        <v>2.8729195719672102E-2</v>
      </c>
      <c r="I127" s="16">
        <f t="shared" si="39"/>
        <v>0.42685056012051065</v>
      </c>
      <c r="J127" s="16">
        <f t="shared" si="40"/>
        <v>0.17573437560161423</v>
      </c>
      <c r="K127" s="16">
        <f t="shared" ca="1" si="41"/>
        <v>1.3684049878670919</v>
      </c>
      <c r="L127" s="16">
        <f t="shared" ca="1" si="42"/>
        <v>0.10996186778420285</v>
      </c>
      <c r="M127" s="16">
        <f t="shared" ca="1" si="43"/>
        <v>46.343786308312374</v>
      </c>
      <c r="N127" s="16">
        <f t="shared" ca="1" si="44"/>
        <v>2675.8273919408343</v>
      </c>
      <c r="O127" s="16">
        <f t="shared" ca="1" si="45"/>
        <v>2706.6354504594578</v>
      </c>
      <c r="P127" s="14">
        <f t="shared" ca="1" si="46"/>
        <v>-0.33160498757437717</v>
      </c>
      <c r="Q127" s="14"/>
      <c r="R127" s="14"/>
    </row>
    <row r="128" spans="1:18" x14ac:dyDescent="0.2">
      <c r="A128" s="68">
        <v>4117</v>
      </c>
      <c r="B128" s="68">
        <v>1.7368000007991213E-2</v>
      </c>
      <c r="C128" s="14"/>
      <c r="D128" s="67">
        <f t="shared" si="34"/>
        <v>0.41170000000000001</v>
      </c>
      <c r="E128" s="67">
        <f t="shared" si="35"/>
        <v>1.7368000007991213</v>
      </c>
      <c r="F128" s="16">
        <f t="shared" si="36"/>
        <v>0.16949689000000001</v>
      </c>
      <c r="G128" s="16">
        <f t="shared" si="37"/>
        <v>6.9781869613000008E-2</v>
      </c>
      <c r="H128" s="16">
        <f t="shared" si="38"/>
        <v>2.8729195719672102E-2</v>
      </c>
      <c r="I128" s="16">
        <f t="shared" si="39"/>
        <v>0.71504056032899832</v>
      </c>
      <c r="J128" s="16">
        <f t="shared" si="40"/>
        <v>0.29438219868744864</v>
      </c>
      <c r="K128" s="16">
        <f t="shared" ca="1" si="41"/>
        <v>1.3684049878670919</v>
      </c>
      <c r="L128" s="16">
        <f t="shared" ca="1" si="42"/>
        <v>0.13571488555319017</v>
      </c>
      <c r="M128" s="16">
        <f t="shared" ca="1" si="43"/>
        <v>46.343786308312374</v>
      </c>
      <c r="N128" s="16">
        <f t="shared" ca="1" si="44"/>
        <v>2675.8273919408343</v>
      </c>
      <c r="O128" s="16">
        <f t="shared" ca="1" si="45"/>
        <v>2706.6354504594578</v>
      </c>
      <c r="P128" s="14">
        <f t="shared" ca="1" si="46"/>
        <v>0.36839501293202948</v>
      </c>
      <c r="Q128" s="14"/>
      <c r="R128" s="14"/>
    </row>
    <row r="129" spans="1:18" x14ac:dyDescent="0.2">
      <c r="A129" s="68">
        <v>4132</v>
      </c>
      <c r="B129" s="68">
        <v>1.192799999989802E-2</v>
      </c>
      <c r="C129" s="14"/>
      <c r="D129" s="67">
        <f t="shared" si="34"/>
        <v>0.41320000000000001</v>
      </c>
      <c r="E129" s="67">
        <f t="shared" si="35"/>
        <v>1.192799999989802</v>
      </c>
      <c r="F129" s="16">
        <f t="shared" si="36"/>
        <v>0.17073424000000001</v>
      </c>
      <c r="G129" s="16">
        <f t="shared" si="37"/>
        <v>7.0547387968000003E-2</v>
      </c>
      <c r="H129" s="16">
        <f t="shared" si="38"/>
        <v>2.9150180708377604E-2</v>
      </c>
      <c r="I129" s="16">
        <f t="shared" si="39"/>
        <v>0.49286495999578622</v>
      </c>
      <c r="J129" s="16">
        <f t="shared" si="40"/>
        <v>0.20365180147025888</v>
      </c>
      <c r="K129" s="16">
        <f t="shared" ca="1" si="41"/>
        <v>1.3771128094880869</v>
      </c>
      <c r="L129" s="16">
        <f t="shared" ca="1" si="42"/>
        <v>3.3971211745151053E-2</v>
      </c>
      <c r="M129" s="16">
        <f t="shared" ca="1" si="43"/>
        <v>44.875575362389192</v>
      </c>
      <c r="N129" s="16">
        <f t="shared" ca="1" si="44"/>
        <v>2672.0676998284112</v>
      </c>
      <c r="O129" s="16">
        <f t="shared" ca="1" si="45"/>
        <v>2623.25410637813</v>
      </c>
      <c r="P129" s="14">
        <f t="shared" ca="1" si="46"/>
        <v>-0.18431280949828488</v>
      </c>
      <c r="Q129" s="14"/>
      <c r="R129" s="14"/>
    </row>
    <row r="130" spans="1:18" x14ac:dyDescent="0.2">
      <c r="A130" s="68">
        <v>4134</v>
      </c>
      <c r="B130" s="68">
        <v>6.3360000058310106E-3</v>
      </c>
      <c r="C130" s="14"/>
      <c r="D130" s="67">
        <f t="shared" si="34"/>
        <v>0.41339999999999999</v>
      </c>
      <c r="E130" s="67">
        <f t="shared" si="35"/>
        <v>0.63360000058310106</v>
      </c>
      <c r="F130" s="16">
        <f t="shared" si="36"/>
        <v>0.17089955999999998</v>
      </c>
      <c r="G130" s="16">
        <f t="shared" si="37"/>
        <v>7.0649878103999988E-2</v>
      </c>
      <c r="H130" s="16">
        <f t="shared" si="38"/>
        <v>2.9206659608193592E-2</v>
      </c>
      <c r="I130" s="16">
        <f t="shared" si="39"/>
        <v>0.26193024024105399</v>
      </c>
      <c r="J130" s="16">
        <f t="shared" si="40"/>
        <v>0.10828196131565172</v>
      </c>
      <c r="K130" s="16">
        <f t="shared" ca="1" si="41"/>
        <v>1.3782721881520248</v>
      </c>
      <c r="L130" s="16">
        <f t="shared" ca="1" si="42"/>
        <v>0.55453666693868631</v>
      </c>
      <c r="M130" s="16">
        <f t="shared" ca="1" si="43"/>
        <v>44.681527593057702</v>
      </c>
      <c r="N130" s="16">
        <f t="shared" ca="1" si="44"/>
        <v>2671.5415817231847</v>
      </c>
      <c r="O130" s="16">
        <f t="shared" ca="1" si="45"/>
        <v>2612.1824732667528</v>
      </c>
      <c r="P130" s="14">
        <f t="shared" ca="1" si="46"/>
        <v>-0.74467218756892373</v>
      </c>
      <c r="Q130" s="14"/>
      <c r="R130" s="14"/>
    </row>
    <row r="131" spans="1:18" x14ac:dyDescent="0.2">
      <c r="A131" s="68">
        <v>4154</v>
      </c>
      <c r="B131" s="68">
        <v>1.3416000008874107E-2</v>
      </c>
      <c r="C131" s="14"/>
      <c r="D131" s="67">
        <f t="shared" si="34"/>
        <v>0.41539999999999999</v>
      </c>
      <c r="E131" s="67">
        <f t="shared" si="35"/>
        <v>1.3416000008874107</v>
      </c>
      <c r="F131" s="16">
        <f t="shared" si="36"/>
        <v>0.17255715999999999</v>
      </c>
      <c r="G131" s="16">
        <f t="shared" si="37"/>
        <v>7.1680244263999993E-2</v>
      </c>
      <c r="H131" s="16">
        <f t="shared" si="38"/>
        <v>2.9775973467265595E-2</v>
      </c>
      <c r="I131" s="16">
        <f t="shared" si="39"/>
        <v>0.55730064036863036</v>
      </c>
      <c r="J131" s="16">
        <f t="shared" si="40"/>
        <v>0.23150268600912904</v>
      </c>
      <c r="K131" s="16">
        <f t="shared" ca="1" si="41"/>
        <v>1.3898444378414456</v>
      </c>
      <c r="L131" s="16">
        <f t="shared" ca="1" si="42"/>
        <v>2.3275256970118493E-3</v>
      </c>
      <c r="M131" s="16">
        <f t="shared" ca="1" si="43"/>
        <v>42.763264412008688</v>
      </c>
      <c r="N131" s="16">
        <f t="shared" ca="1" si="44"/>
        <v>2665.959719360023</v>
      </c>
      <c r="O131" s="16">
        <f t="shared" ca="1" si="45"/>
        <v>2502.0865961312975</v>
      </c>
      <c r="P131" s="14">
        <f t="shared" ca="1" si="46"/>
        <v>-4.8244436954034908E-2</v>
      </c>
      <c r="Q131" s="14"/>
      <c r="R131" s="14"/>
    </row>
    <row r="132" spans="1:18" x14ac:dyDescent="0.2">
      <c r="A132" s="68">
        <v>4156</v>
      </c>
      <c r="B132" s="68">
        <v>1.0823999997228384E-2</v>
      </c>
      <c r="C132" s="14"/>
      <c r="D132" s="67">
        <f t="shared" si="34"/>
        <v>0.41560000000000002</v>
      </c>
      <c r="E132" s="67">
        <f t="shared" si="35"/>
        <v>1.0823999997228384</v>
      </c>
      <c r="F132" s="16">
        <f t="shared" si="36"/>
        <v>0.17272336000000002</v>
      </c>
      <c r="G132" s="16">
        <f t="shared" si="37"/>
        <v>7.1783828416000006E-2</v>
      </c>
      <c r="H132" s="16">
        <f t="shared" si="38"/>
        <v>2.9833359089689607E-2</v>
      </c>
      <c r="I132" s="16">
        <f t="shared" si="39"/>
        <v>0.44984543988481168</v>
      </c>
      <c r="J132" s="16">
        <f t="shared" si="40"/>
        <v>0.18695576481612775</v>
      </c>
      <c r="K132" s="16">
        <f t="shared" ca="1" si="41"/>
        <v>1.3909995091153913</v>
      </c>
      <c r="L132" s="16">
        <f t="shared" ca="1" si="42"/>
        <v>9.5233657197324323E-2</v>
      </c>
      <c r="M132" s="16">
        <f t="shared" ca="1" si="43"/>
        <v>42.573661968600796</v>
      </c>
      <c r="N132" s="16">
        <f t="shared" ca="1" si="44"/>
        <v>2665.3695056136944</v>
      </c>
      <c r="O132" s="16">
        <f t="shared" ca="1" si="45"/>
        <v>2491.1407964774116</v>
      </c>
      <c r="P132" s="14">
        <f t="shared" ca="1" si="46"/>
        <v>-0.30859950939255287</v>
      </c>
      <c r="Q132" s="14"/>
      <c r="R132" s="14"/>
    </row>
    <row r="133" spans="1:18" x14ac:dyDescent="0.2">
      <c r="A133" s="68">
        <v>4201</v>
      </c>
      <c r="B133" s="68">
        <v>9.504000008746516E-3</v>
      </c>
      <c r="C133" s="14"/>
      <c r="D133" s="67">
        <f t="shared" si="34"/>
        <v>0.42009999999999997</v>
      </c>
      <c r="E133" s="67">
        <f t="shared" si="35"/>
        <v>0.9504000008746516</v>
      </c>
      <c r="F133" s="16">
        <f t="shared" si="36"/>
        <v>0.17648400999999997</v>
      </c>
      <c r="G133" s="16">
        <f t="shared" si="37"/>
        <v>7.4140932600999979E-2</v>
      </c>
      <c r="H133" s="16">
        <f t="shared" si="38"/>
        <v>3.1146605785680088E-2</v>
      </c>
      <c r="I133" s="16">
        <f t="shared" si="39"/>
        <v>0.39926304036744109</v>
      </c>
      <c r="J133" s="16">
        <f t="shared" si="40"/>
        <v>0.167730403258362</v>
      </c>
      <c r="K133" s="16">
        <f t="shared" ca="1" si="41"/>
        <v>1.416885088576501</v>
      </c>
      <c r="L133" s="16">
        <f t="shared" ca="1" si="42"/>
        <v>0.21760833704820209</v>
      </c>
      <c r="M133" s="16">
        <f t="shared" ca="1" si="43"/>
        <v>38.414830056246309</v>
      </c>
      <c r="N133" s="16">
        <f t="shared" ca="1" si="44"/>
        <v>2650.5561388034675</v>
      </c>
      <c r="O133" s="16">
        <f t="shared" ca="1" si="45"/>
        <v>2248.1625754434763</v>
      </c>
      <c r="P133" s="14">
        <f t="shared" ca="1" si="46"/>
        <v>-0.46648508770184938</v>
      </c>
      <c r="Q133" s="14"/>
      <c r="R133" s="14"/>
    </row>
    <row r="134" spans="1:18" x14ac:dyDescent="0.2">
      <c r="A134" s="68">
        <v>4372</v>
      </c>
      <c r="B134" s="68">
        <v>4.8880000031203963E-3</v>
      </c>
      <c r="C134" s="14"/>
      <c r="D134" s="67">
        <f t="shared" si="34"/>
        <v>0.43719999999999998</v>
      </c>
      <c r="E134" s="67">
        <f t="shared" si="35"/>
        <v>0.48880000031203963</v>
      </c>
      <c r="F134" s="16">
        <f t="shared" si="36"/>
        <v>0.19114383999999998</v>
      </c>
      <c r="G134" s="16">
        <f t="shared" si="37"/>
        <v>8.3568086847999989E-2</v>
      </c>
      <c r="H134" s="16">
        <f t="shared" si="38"/>
        <v>3.6535967569945593E-2</v>
      </c>
      <c r="I134" s="16">
        <f t="shared" si="39"/>
        <v>0.21370336013642371</v>
      </c>
      <c r="J134" s="16">
        <f t="shared" si="40"/>
        <v>9.3431109051644437E-2</v>
      </c>
      <c r="K134" s="16">
        <f t="shared" ca="1" si="41"/>
        <v>1.513442361474473</v>
      </c>
      <c r="L134" s="16">
        <f t="shared" ca="1" si="42"/>
        <v>1.0498919682885266</v>
      </c>
      <c r="M134" s="16">
        <f t="shared" ca="1" si="43"/>
        <v>24.502335076979573</v>
      </c>
      <c r="N134" s="16">
        <f t="shared" ca="1" si="44"/>
        <v>2567.9186176532012</v>
      </c>
      <c r="O134" s="16">
        <f t="shared" ca="1" si="45"/>
        <v>1396.3715337351725</v>
      </c>
      <c r="P134" s="14">
        <f t="shared" ca="1" si="46"/>
        <v>-1.0246423611624333</v>
      </c>
      <c r="Q134" s="14"/>
      <c r="R134" s="14"/>
    </row>
    <row r="135" spans="1:18" x14ac:dyDescent="0.2">
      <c r="A135" s="68">
        <v>4430</v>
      </c>
      <c r="B135" s="68">
        <v>-1.2799999967683107E-3</v>
      </c>
      <c r="C135" s="14"/>
      <c r="D135" s="67">
        <f t="shared" si="34"/>
        <v>0.443</v>
      </c>
      <c r="E135" s="67">
        <f t="shared" si="35"/>
        <v>-0.12799999967683107</v>
      </c>
      <c r="F135" s="16">
        <f t="shared" si="36"/>
        <v>0.19624900000000001</v>
      </c>
      <c r="G135" s="16">
        <f t="shared" si="37"/>
        <v>8.6938307000000006E-2</v>
      </c>
      <c r="H135" s="16">
        <f t="shared" si="38"/>
        <v>3.8513670001000005E-2</v>
      </c>
      <c r="I135" s="16">
        <f t="shared" si="39"/>
        <v>-5.6703999856836163E-2</v>
      </c>
      <c r="J135" s="16">
        <f t="shared" si="40"/>
        <v>-2.5119871936578421E-2</v>
      </c>
      <c r="K135" s="16">
        <f t="shared" ca="1" si="41"/>
        <v>1.5455426593185082</v>
      </c>
      <c r="L135" s="16">
        <f t="shared" ca="1" si="42"/>
        <v>2.8007450314771902</v>
      </c>
      <c r="M135" s="16">
        <f t="shared" ca="1" si="43"/>
        <v>20.471900118350529</v>
      </c>
      <c r="N135" s="16">
        <f t="shared" ca="1" si="44"/>
        <v>2530.662921735865</v>
      </c>
      <c r="O135" s="16">
        <f t="shared" ca="1" si="45"/>
        <v>1139.6736391963868</v>
      </c>
      <c r="P135" s="14">
        <f t="shared" ca="1" si="46"/>
        <v>-1.6735426589953393</v>
      </c>
      <c r="Q135" s="14"/>
      <c r="R135" s="14"/>
    </row>
    <row r="136" spans="1:18" x14ac:dyDescent="0.2">
      <c r="A136" s="68">
        <v>4432</v>
      </c>
      <c r="B136" s="68">
        <v>1.2799999967683107E-4</v>
      </c>
      <c r="C136" s="14"/>
      <c r="D136" s="67">
        <f t="shared" si="34"/>
        <v>0.44319999999999998</v>
      </c>
      <c r="E136" s="67">
        <f t="shared" si="35"/>
        <v>1.2799999967683107E-2</v>
      </c>
      <c r="F136" s="16">
        <f t="shared" si="36"/>
        <v>0.19642623999999997</v>
      </c>
      <c r="G136" s="16">
        <f t="shared" si="37"/>
        <v>8.7056109567999987E-2</v>
      </c>
      <c r="H136" s="16">
        <f t="shared" si="38"/>
        <v>3.8583267760537589E-2</v>
      </c>
      <c r="I136" s="16">
        <f t="shared" si="39"/>
        <v>5.6729599856771527E-3</v>
      </c>
      <c r="J136" s="16">
        <f t="shared" si="40"/>
        <v>2.5142558656521142E-3</v>
      </c>
      <c r="K136" s="16">
        <f t="shared" ca="1" si="41"/>
        <v>1.5466436924270901</v>
      </c>
      <c r="L136" s="16">
        <f t="shared" ca="1" si="42"/>
        <v>2.352676472897508</v>
      </c>
      <c r="M136" s="16">
        <f t="shared" ca="1" si="43"/>
        <v>20.339203567547479</v>
      </c>
      <c r="N136" s="16">
        <f t="shared" ca="1" si="44"/>
        <v>2529.2971557533228</v>
      </c>
      <c r="O136" s="16">
        <f t="shared" ca="1" si="45"/>
        <v>1131.1642477273354</v>
      </c>
      <c r="P136" s="14">
        <f t="shared" ca="1" si="46"/>
        <v>-1.533843692459407</v>
      </c>
      <c r="Q136" s="14"/>
      <c r="R136" s="14"/>
    </row>
    <row r="137" spans="1:18" x14ac:dyDescent="0.2">
      <c r="A137" s="68">
        <v>4471</v>
      </c>
      <c r="B137" s="68">
        <v>-4.1599999531172216E-4</v>
      </c>
      <c r="C137" s="14"/>
      <c r="D137" s="67">
        <f t="shared" si="34"/>
        <v>0.4471</v>
      </c>
      <c r="E137" s="67">
        <f t="shared" si="35"/>
        <v>-4.1599999531172216E-2</v>
      </c>
      <c r="F137" s="16">
        <f t="shared" si="36"/>
        <v>0.19989841</v>
      </c>
      <c r="G137" s="16">
        <f t="shared" si="37"/>
        <v>8.9374579110999997E-2</v>
      </c>
      <c r="H137" s="16">
        <f t="shared" si="38"/>
        <v>3.9959374320528096E-2</v>
      </c>
      <c r="I137" s="16">
        <f t="shared" si="39"/>
        <v>-1.8599359790387099E-2</v>
      </c>
      <c r="J137" s="16">
        <f t="shared" si="40"/>
        <v>-8.3157737622820711E-3</v>
      </c>
      <c r="K137" s="16">
        <f t="shared" ca="1" si="41"/>
        <v>1.5680355708103577</v>
      </c>
      <c r="L137" s="16">
        <f t="shared" ca="1" si="42"/>
        <v>2.5909266693087023</v>
      </c>
      <c r="M137" s="16">
        <f t="shared" ca="1" si="43"/>
        <v>17.835722427252286</v>
      </c>
      <c r="N137" s="16">
        <f t="shared" ca="1" si="44"/>
        <v>2501.5993873761231</v>
      </c>
      <c r="O137" s="16">
        <f t="shared" ca="1" si="45"/>
        <v>970.09403276227192</v>
      </c>
      <c r="P137" s="14">
        <f t="shared" ca="1" si="46"/>
        <v>-1.6096355703415299</v>
      </c>
      <c r="Q137" s="14"/>
      <c r="R137" s="14"/>
    </row>
    <row r="138" spans="1:18" x14ac:dyDescent="0.2">
      <c r="A138" s="68">
        <v>4582</v>
      </c>
      <c r="B138" s="68">
        <v>-2.2719999979017302E-3</v>
      </c>
      <c r="C138" s="14"/>
      <c r="D138" s="67">
        <f t="shared" si="34"/>
        <v>0.4582</v>
      </c>
      <c r="E138" s="67">
        <f t="shared" si="35"/>
        <v>-0.22719999979017302</v>
      </c>
      <c r="F138" s="16">
        <f t="shared" si="36"/>
        <v>0.20994724000000001</v>
      </c>
      <c r="G138" s="16">
        <f t="shared" si="37"/>
        <v>9.6197825368000006E-2</v>
      </c>
      <c r="H138" s="16">
        <f t="shared" si="38"/>
        <v>4.4077843583617604E-2</v>
      </c>
      <c r="I138" s="16">
        <f t="shared" si="39"/>
        <v>-0.10410303990385728</v>
      </c>
      <c r="J138" s="16">
        <f t="shared" si="40"/>
        <v>-4.7700012883947401E-2</v>
      </c>
      <c r="K138" s="16">
        <f t="shared" ca="1" si="41"/>
        <v>1.6281051699816691</v>
      </c>
      <c r="L138" s="16">
        <f t="shared" ca="1" si="42"/>
        <v>3.4421572729821239</v>
      </c>
      <c r="M138" s="16">
        <f t="shared" ca="1" si="43"/>
        <v>11.592052444664306</v>
      </c>
      <c r="N138" s="16">
        <f t="shared" ca="1" si="44"/>
        <v>2411.9433881323771</v>
      </c>
      <c r="O138" s="16">
        <f t="shared" ca="1" si="45"/>
        <v>567.25494175092922</v>
      </c>
      <c r="P138" s="14">
        <f t="shared" ca="1" si="46"/>
        <v>-1.8553051697718421</v>
      </c>
      <c r="Q138" s="14"/>
      <c r="R138" s="14"/>
    </row>
    <row r="139" spans="1:18" x14ac:dyDescent="0.2">
      <c r="A139" s="68">
        <v>4631</v>
      </c>
      <c r="B139" s="68">
        <v>-1.7759999973350205E-3</v>
      </c>
      <c r="C139" s="14"/>
      <c r="D139" s="67">
        <f t="shared" si="34"/>
        <v>0.46310000000000001</v>
      </c>
      <c r="E139" s="67">
        <f t="shared" si="35"/>
        <v>-0.17759999973350205</v>
      </c>
      <c r="F139" s="16">
        <f t="shared" si="36"/>
        <v>0.21446161</v>
      </c>
      <c r="G139" s="16">
        <f t="shared" si="37"/>
        <v>9.9317171590999995E-2</v>
      </c>
      <c r="H139" s="16">
        <f t="shared" si="38"/>
        <v>4.5993782163792102E-2</v>
      </c>
      <c r="I139" s="16">
        <f t="shared" si="39"/>
        <v>-8.2246559876584802E-2</v>
      </c>
      <c r="J139" s="16">
        <f t="shared" si="40"/>
        <v>-3.8088381878846424E-2</v>
      </c>
      <c r="K139" s="16">
        <f t="shared" ca="1" si="41"/>
        <v>1.6542386311363961</v>
      </c>
      <c r="L139" s="16">
        <f t="shared" ca="1" si="42"/>
        <v>3.3556327695473032</v>
      </c>
      <c r="M139" s="16">
        <f t="shared" ca="1" si="43"/>
        <v>9.2546087487103694</v>
      </c>
      <c r="N139" s="16">
        <f t="shared" ca="1" si="44"/>
        <v>2367.4506826547413</v>
      </c>
      <c r="O139" s="16">
        <f t="shared" ca="1" si="45"/>
        <v>418.72824076591013</v>
      </c>
      <c r="P139" s="14">
        <f t="shared" ca="1" si="46"/>
        <v>-1.8318386308698982</v>
      </c>
      <c r="Q139" s="14"/>
      <c r="R139" s="14"/>
    </row>
    <row r="140" spans="1:18" x14ac:dyDescent="0.2">
      <c r="A140" s="68">
        <v>4851</v>
      </c>
      <c r="B140" s="68">
        <v>-2.8959999981452711E-3</v>
      </c>
      <c r="C140" s="14"/>
      <c r="D140" s="67">
        <f t="shared" si="34"/>
        <v>0.48509999999999998</v>
      </c>
      <c r="E140" s="67">
        <f t="shared" si="35"/>
        <v>-0.28959999981452711</v>
      </c>
      <c r="F140" s="16">
        <f t="shared" si="36"/>
        <v>0.23532200999999997</v>
      </c>
      <c r="G140" s="16">
        <f t="shared" si="37"/>
        <v>0.11415470705099998</v>
      </c>
      <c r="H140" s="16">
        <f t="shared" si="38"/>
        <v>5.5376448390440085E-2</v>
      </c>
      <c r="I140" s="16">
        <f t="shared" si="39"/>
        <v>-0.1404849599100271</v>
      </c>
      <c r="J140" s="16">
        <f t="shared" si="40"/>
        <v>-6.8149254052354141E-2</v>
      </c>
      <c r="K140" s="16">
        <f t="shared" ca="1" si="41"/>
        <v>1.7686758185915492</v>
      </c>
      <c r="L140" s="16">
        <f t="shared" ca="1" si="42"/>
        <v>4.2364993446352033</v>
      </c>
      <c r="M140" s="16">
        <f t="shared" ca="1" si="43"/>
        <v>1.9737559814705725</v>
      </c>
      <c r="N140" s="16">
        <f t="shared" ca="1" si="44"/>
        <v>2133.6865740577732</v>
      </c>
      <c r="O140" s="16">
        <f t="shared" ca="1" si="45"/>
        <v>20.302244066482029</v>
      </c>
      <c r="P140" s="14">
        <f t="shared" ca="1" si="46"/>
        <v>-2.0582758184060763</v>
      </c>
      <c r="Q140" s="14"/>
      <c r="R140" s="14"/>
    </row>
    <row r="141" spans="1:18" x14ac:dyDescent="0.2">
      <c r="A141" s="68">
        <v>4925</v>
      </c>
      <c r="B141" s="68">
        <v>-7.9999999434221536E-4</v>
      </c>
      <c r="C141" s="14"/>
      <c r="D141" s="67">
        <f t="shared" si="34"/>
        <v>0.49249999999999999</v>
      </c>
      <c r="E141" s="67">
        <f t="shared" si="35"/>
        <v>-7.9999999434221536E-2</v>
      </c>
      <c r="F141" s="16">
        <f t="shared" si="36"/>
        <v>0.24255625</v>
      </c>
      <c r="G141" s="16">
        <f t="shared" si="37"/>
        <v>0.119458953125</v>
      </c>
      <c r="H141" s="16">
        <f t="shared" si="38"/>
        <v>5.8833534414062499E-2</v>
      </c>
      <c r="I141" s="16">
        <f t="shared" si="39"/>
        <v>-3.9399999721354106E-2</v>
      </c>
      <c r="J141" s="16">
        <f t="shared" si="40"/>
        <v>-1.9404499862766898E-2</v>
      </c>
      <c r="K141" s="16">
        <f t="shared" ca="1" si="41"/>
        <v>1.8061034228187025</v>
      </c>
      <c r="L141" s="16">
        <f t="shared" ca="1" si="42"/>
        <v>3.557386119434192</v>
      </c>
      <c r="M141" s="16">
        <f t="shared" ca="1" si="43"/>
        <v>0.72378605148233099</v>
      </c>
      <c r="N141" s="16">
        <f t="shared" ca="1" si="44"/>
        <v>2043.7571949979301</v>
      </c>
      <c r="O141" s="16">
        <f t="shared" ca="1" si="45"/>
        <v>1.4193408351289423</v>
      </c>
      <c r="P141" s="14">
        <f t="shared" ca="1" si="46"/>
        <v>-1.886103422252924</v>
      </c>
      <c r="Q141" s="14"/>
      <c r="R141" s="14"/>
    </row>
    <row r="142" spans="1:18" x14ac:dyDescent="0.2">
      <c r="A142" s="68">
        <v>4931</v>
      </c>
      <c r="B142" s="68">
        <v>-2.5759999989531934E-3</v>
      </c>
      <c r="C142" s="14"/>
      <c r="D142" s="67">
        <f t="shared" si="34"/>
        <v>0.49309999999999998</v>
      </c>
      <c r="E142" s="67">
        <f t="shared" si="35"/>
        <v>-0.25759999989531934</v>
      </c>
      <c r="F142" s="16">
        <f t="shared" si="36"/>
        <v>0.24314760999999999</v>
      </c>
      <c r="G142" s="16">
        <f t="shared" si="37"/>
        <v>0.11989608649099999</v>
      </c>
      <c r="H142" s="16">
        <f t="shared" si="38"/>
        <v>5.9120760248712094E-2</v>
      </c>
      <c r="I142" s="16">
        <f t="shared" si="39"/>
        <v>-0.12702255994838196</v>
      </c>
      <c r="J142" s="16">
        <f t="shared" si="40"/>
        <v>-6.2634824310547149E-2</v>
      </c>
      <c r="K142" s="16">
        <f t="shared" ca="1" si="41"/>
        <v>1.8091145985772086</v>
      </c>
      <c r="L142" s="16">
        <f t="shared" ca="1" si="42"/>
        <v>4.271309231539461</v>
      </c>
      <c r="M142" s="16">
        <f t="shared" ca="1" si="43"/>
        <v>0.64923193316175976</v>
      </c>
      <c r="N142" s="16">
        <f t="shared" ca="1" si="44"/>
        <v>2036.2420242432638</v>
      </c>
      <c r="O142" s="16">
        <f t="shared" ca="1" si="45"/>
        <v>2.7574897909481768</v>
      </c>
      <c r="P142" s="14">
        <f t="shared" ca="1" si="46"/>
        <v>-2.0667145984725277</v>
      </c>
      <c r="Q142" s="14"/>
      <c r="R142" s="14"/>
    </row>
    <row r="143" spans="1:18" x14ac:dyDescent="0.2">
      <c r="A143" s="68">
        <v>5090</v>
      </c>
      <c r="B143" s="68">
        <v>2.3600000058650039E-3</v>
      </c>
      <c r="C143" s="14"/>
      <c r="D143" s="67">
        <f t="shared" si="34"/>
        <v>0.50900000000000001</v>
      </c>
      <c r="E143" s="67">
        <f t="shared" si="35"/>
        <v>0.23600000058650039</v>
      </c>
      <c r="F143" s="16">
        <f t="shared" si="36"/>
        <v>0.25908100000000001</v>
      </c>
      <c r="G143" s="16">
        <f t="shared" si="37"/>
        <v>0.13187222900000001</v>
      </c>
      <c r="H143" s="16">
        <f t="shared" si="38"/>
        <v>6.7122964561000004E-2</v>
      </c>
      <c r="I143" s="16">
        <f t="shared" si="39"/>
        <v>0.1201240002985287</v>
      </c>
      <c r="J143" s="16">
        <f t="shared" si="40"/>
        <v>6.1143116151951109E-2</v>
      </c>
      <c r="K143" s="16">
        <f t="shared" ca="1" si="41"/>
        <v>1.8876266155360255</v>
      </c>
      <c r="L143" s="16">
        <f t="shared" ca="1" si="42"/>
        <v>2.727870475209627</v>
      </c>
      <c r="M143" s="16">
        <f t="shared" ca="1" si="43"/>
        <v>0.15294603186097497</v>
      </c>
      <c r="N143" s="16">
        <f t="shared" ca="1" si="44"/>
        <v>1826.1339767918566</v>
      </c>
      <c r="O143" s="16">
        <f t="shared" ca="1" si="45"/>
        <v>210.0259734020575</v>
      </c>
      <c r="P143" s="14">
        <f t="shared" ca="1" si="46"/>
        <v>-1.6516266149495251</v>
      </c>
      <c r="Q143" s="14"/>
      <c r="R143" s="14"/>
    </row>
    <row r="144" spans="1:18" x14ac:dyDescent="0.2">
      <c r="A144" s="68">
        <v>5104</v>
      </c>
      <c r="B144" s="68">
        <v>2.1600000036414713E-4</v>
      </c>
      <c r="C144" s="14"/>
      <c r="D144" s="67">
        <f t="shared" si="34"/>
        <v>0.51039999999999996</v>
      </c>
      <c r="E144" s="67">
        <f t="shared" si="35"/>
        <v>2.1600000036414713E-2</v>
      </c>
      <c r="F144" s="16">
        <f t="shared" si="36"/>
        <v>0.26050815999999999</v>
      </c>
      <c r="G144" s="16">
        <f t="shared" si="37"/>
        <v>0.13296336486399998</v>
      </c>
      <c r="H144" s="16">
        <f t="shared" si="38"/>
        <v>6.7864501426585594E-2</v>
      </c>
      <c r="I144" s="16">
        <f t="shared" si="39"/>
        <v>1.1024640018586069E-2</v>
      </c>
      <c r="J144" s="16">
        <f t="shared" si="40"/>
        <v>5.6269762654863288E-3</v>
      </c>
      <c r="K144" s="16">
        <f t="shared" ca="1" si="41"/>
        <v>1.8944210721985337</v>
      </c>
      <c r="L144" s="16">
        <f t="shared" ca="1" si="42"/>
        <v>3.5074587683344691</v>
      </c>
      <c r="M144" s="16">
        <f t="shared" ca="1" si="43"/>
        <v>0.24685773578716144</v>
      </c>
      <c r="N144" s="16">
        <f t="shared" ca="1" si="44"/>
        <v>1806.7154761135428</v>
      </c>
      <c r="O144" s="16">
        <f t="shared" ca="1" si="45"/>
        <v>245.19872597209934</v>
      </c>
      <c r="P144" s="14">
        <f t="shared" ca="1" si="46"/>
        <v>-1.872821072162119</v>
      </c>
      <c r="Q144" s="14"/>
      <c r="R144" s="14"/>
    </row>
    <row r="145" spans="1:18" x14ac:dyDescent="0.2">
      <c r="A145" s="68">
        <v>5109</v>
      </c>
      <c r="B145" s="68">
        <v>4.7360000025946647E-3</v>
      </c>
      <c r="C145" s="14"/>
      <c r="D145" s="67">
        <f t="shared" si="34"/>
        <v>0.51090000000000002</v>
      </c>
      <c r="E145" s="67">
        <f t="shared" si="35"/>
        <v>0.47360000025946647</v>
      </c>
      <c r="F145" s="16">
        <f t="shared" si="36"/>
        <v>0.26101881000000005</v>
      </c>
      <c r="G145" s="16">
        <f t="shared" si="37"/>
        <v>0.13335451002900003</v>
      </c>
      <c r="H145" s="16">
        <f t="shared" si="38"/>
        <v>6.8130819173816123E-2</v>
      </c>
      <c r="I145" s="16">
        <f t="shared" si="39"/>
        <v>0.24196224013256143</v>
      </c>
      <c r="J145" s="16">
        <f t="shared" si="40"/>
        <v>0.12361850848372564</v>
      </c>
      <c r="K145" s="16">
        <f t="shared" ca="1" si="41"/>
        <v>1.8968430138404273</v>
      </c>
      <c r="L145" s="16">
        <f t="shared" ca="1" si="42"/>
        <v>2.0256206757070152</v>
      </c>
      <c r="M145" s="16">
        <f t="shared" ca="1" si="43"/>
        <v>0.28583556402760996</v>
      </c>
      <c r="N145" s="16">
        <f t="shared" ca="1" si="44"/>
        <v>1799.748059800306</v>
      </c>
      <c r="O145" s="16">
        <f t="shared" ca="1" si="45"/>
        <v>258.46631489522451</v>
      </c>
      <c r="P145" s="14">
        <f t="shared" ca="1" si="46"/>
        <v>-1.4232430135809608</v>
      </c>
      <c r="Q145" s="14"/>
      <c r="R145" s="14"/>
    </row>
    <row r="146" spans="1:18" x14ac:dyDescent="0.2">
      <c r="A146" s="68">
        <v>5115</v>
      </c>
      <c r="B146" s="68">
        <v>9.6000000485219061E-4</v>
      </c>
      <c r="C146" s="14"/>
      <c r="D146" s="67">
        <f t="shared" si="34"/>
        <v>0.51149999999999995</v>
      </c>
      <c r="E146" s="67">
        <f t="shared" si="35"/>
        <v>9.6000000485219061E-2</v>
      </c>
      <c r="F146" s="16">
        <f t="shared" si="36"/>
        <v>0.26163224999999996</v>
      </c>
      <c r="G146" s="16">
        <f t="shared" si="37"/>
        <v>0.13382489587499996</v>
      </c>
      <c r="H146" s="16">
        <f t="shared" si="38"/>
        <v>6.8451434240062475E-2</v>
      </c>
      <c r="I146" s="16">
        <f t="shared" si="39"/>
        <v>4.9104000248189547E-2</v>
      </c>
      <c r="J146" s="16">
        <f t="shared" si="40"/>
        <v>2.5116696126948952E-2</v>
      </c>
      <c r="K146" s="16">
        <f t="shared" ca="1" si="41"/>
        <v>1.8997461132682056</v>
      </c>
      <c r="L146" s="16">
        <f t="shared" ca="1" si="42"/>
        <v>3.2535000393797344</v>
      </c>
      <c r="M146" s="16">
        <f t="shared" ca="1" si="43"/>
        <v>0.33639083633637312</v>
      </c>
      <c r="N146" s="16">
        <f t="shared" ca="1" si="44"/>
        <v>1791.3651485015323</v>
      </c>
      <c r="O146" s="16">
        <f t="shared" ca="1" si="45"/>
        <v>274.88201006577856</v>
      </c>
      <c r="P146" s="14">
        <f t="shared" ca="1" si="46"/>
        <v>-1.8037461127829866</v>
      </c>
      <c r="Q146" s="14"/>
      <c r="R146" s="14"/>
    </row>
    <row r="147" spans="1:18" x14ac:dyDescent="0.2">
      <c r="A147" s="68">
        <v>5174</v>
      </c>
      <c r="B147" s="68">
        <v>8.4960000094724819E-3</v>
      </c>
      <c r="C147" s="14"/>
      <c r="D147" s="67">
        <f t="shared" si="34"/>
        <v>0.51739999999999997</v>
      </c>
      <c r="E147" s="67">
        <f t="shared" si="35"/>
        <v>0.84960000094724819</v>
      </c>
      <c r="F147" s="16">
        <f t="shared" si="36"/>
        <v>0.26770275999999998</v>
      </c>
      <c r="G147" s="16">
        <f t="shared" si="37"/>
        <v>0.138509408024</v>
      </c>
      <c r="H147" s="16">
        <f t="shared" si="38"/>
        <v>7.1664767711617589E-2</v>
      </c>
      <c r="I147" s="16">
        <f t="shared" si="39"/>
        <v>0.43958304049010621</v>
      </c>
      <c r="J147" s="16">
        <f t="shared" si="40"/>
        <v>0.22744026514958093</v>
      </c>
      <c r="K147" s="16">
        <f t="shared" ca="1" si="41"/>
        <v>1.9281055435433763</v>
      </c>
      <c r="L147" s="16">
        <f t="shared" ca="1" si="42"/>
        <v>1.1631742054105687</v>
      </c>
      <c r="M147" s="16">
        <f t="shared" ca="1" si="43"/>
        <v>1.0539101964356701</v>
      </c>
      <c r="N147" s="16">
        <f t="shared" ca="1" si="44"/>
        <v>1707.717930968468</v>
      </c>
      <c r="O147" s="16">
        <f t="shared" ca="1" si="45"/>
        <v>465.7267860200854</v>
      </c>
      <c r="P147" s="14">
        <f t="shared" ca="1" si="46"/>
        <v>-1.0785055425961281</v>
      </c>
      <c r="Q147" s="14"/>
      <c r="R147" s="14"/>
    </row>
    <row r="148" spans="1:18" x14ac:dyDescent="0.2">
      <c r="A148" s="68">
        <v>5396</v>
      </c>
      <c r="B148" s="68">
        <v>1.3784000002488028E-2</v>
      </c>
      <c r="C148" s="14"/>
      <c r="D148" s="67">
        <f t="shared" si="34"/>
        <v>0.53959999999999997</v>
      </c>
      <c r="E148" s="67">
        <f t="shared" si="35"/>
        <v>1.3784000002488028</v>
      </c>
      <c r="F148" s="16">
        <f t="shared" si="36"/>
        <v>0.29116815999999995</v>
      </c>
      <c r="G148" s="16">
        <f t="shared" si="37"/>
        <v>0.15711433913599995</v>
      </c>
      <c r="H148" s="16">
        <f t="shared" si="38"/>
        <v>8.4778897397785574E-2</v>
      </c>
      <c r="I148" s="16">
        <f t="shared" si="39"/>
        <v>0.74378464013425394</v>
      </c>
      <c r="J148" s="16">
        <f t="shared" si="40"/>
        <v>0.40134619181644338</v>
      </c>
      <c r="K148" s="16">
        <f t="shared" ca="1" si="41"/>
        <v>2.0317604582788258</v>
      </c>
      <c r="L148" s="16">
        <f t="shared" ca="1" si="42"/>
        <v>0.4268798881172014</v>
      </c>
      <c r="M148" s="16">
        <f t="shared" ca="1" si="43"/>
        <v>7.3817202072367527</v>
      </c>
      <c r="N148" s="16">
        <f t="shared" ca="1" si="44"/>
        <v>1377.7268247119009</v>
      </c>
      <c r="O148" s="16">
        <f t="shared" ca="1" si="45"/>
        <v>1709.3404331605427</v>
      </c>
      <c r="P148" s="14">
        <f t="shared" ca="1" si="46"/>
        <v>-0.65336045803002296</v>
      </c>
      <c r="Q148" s="14"/>
      <c r="R148" s="14"/>
    </row>
    <row r="149" spans="1:18" x14ac:dyDescent="0.2">
      <c r="A149" s="68">
        <v>5567</v>
      </c>
      <c r="B149" s="68">
        <v>2.416800000355579E-2</v>
      </c>
      <c r="C149" s="14"/>
      <c r="D149" s="67">
        <f t="shared" si="34"/>
        <v>0.55669999999999997</v>
      </c>
      <c r="E149" s="67">
        <f t="shared" si="35"/>
        <v>2.416800000355579</v>
      </c>
      <c r="F149" s="16">
        <f t="shared" si="36"/>
        <v>0.30991488999999994</v>
      </c>
      <c r="G149" s="16">
        <f t="shared" si="37"/>
        <v>0.17252961926299995</v>
      </c>
      <c r="H149" s="16">
        <f t="shared" si="38"/>
        <v>9.6047239043712068E-2</v>
      </c>
      <c r="I149" s="16">
        <f t="shared" si="39"/>
        <v>1.3454325601979507</v>
      </c>
      <c r="J149" s="16">
        <f t="shared" si="40"/>
        <v>0.7490023062621991</v>
      </c>
      <c r="K149" s="16">
        <f t="shared" ca="1" si="41"/>
        <v>2.1083133309932451</v>
      </c>
      <c r="L149" s="16">
        <f t="shared" ca="1" si="42"/>
        <v>9.5164025174265865E-2</v>
      </c>
      <c r="M149" s="16">
        <f t="shared" ca="1" si="43"/>
        <v>16.237479608330755</v>
      </c>
      <c r="N149" s="16">
        <f t="shared" ca="1" si="44"/>
        <v>1115.4845065518934</v>
      </c>
      <c r="O149" s="16">
        <f t="shared" ca="1" si="45"/>
        <v>3316.1573140321561</v>
      </c>
      <c r="P149" s="14">
        <f t="shared" ca="1" si="46"/>
        <v>0.30848666936233382</v>
      </c>
      <c r="Q149" s="14"/>
      <c r="R149" s="14"/>
    </row>
    <row r="150" spans="1:18" x14ac:dyDescent="0.2">
      <c r="A150" s="68">
        <v>5573</v>
      </c>
      <c r="B150" s="68">
        <v>9.3919999999343418E-3</v>
      </c>
      <c r="C150" s="14"/>
      <c r="D150" s="67">
        <f t="shared" si="34"/>
        <v>0.55730000000000002</v>
      </c>
      <c r="E150" s="67">
        <f t="shared" si="35"/>
        <v>0.93919999999343418</v>
      </c>
      <c r="F150" s="16">
        <f t="shared" si="36"/>
        <v>0.31058329000000001</v>
      </c>
      <c r="G150" s="16">
        <f t="shared" si="37"/>
        <v>0.17308806751700001</v>
      </c>
      <c r="H150" s="16">
        <f t="shared" si="38"/>
        <v>9.6461980027224101E-2</v>
      </c>
      <c r="I150" s="16">
        <f t="shared" si="39"/>
        <v>0.52341615999634084</v>
      </c>
      <c r="J150" s="16">
        <f t="shared" si="40"/>
        <v>0.29169982596596078</v>
      </c>
      <c r="K150" s="16">
        <f t="shared" ca="1" si="41"/>
        <v>2.1109474143369287</v>
      </c>
      <c r="L150" s="16">
        <f t="shared" ca="1" si="42"/>
        <v>1.372992003020665</v>
      </c>
      <c r="M150" s="16">
        <f t="shared" ca="1" si="43"/>
        <v>16.612156168595799</v>
      </c>
      <c r="N150" s="16">
        <f t="shared" ca="1" si="44"/>
        <v>1106.2822412974895</v>
      </c>
      <c r="O150" s="16">
        <f t="shared" ca="1" si="45"/>
        <v>3383.9904668102126</v>
      </c>
      <c r="P150" s="14">
        <f t="shared" ca="1" si="46"/>
        <v>-1.1717474143434945</v>
      </c>
      <c r="Q150" s="14"/>
      <c r="R150" s="14"/>
    </row>
    <row r="151" spans="1:18" x14ac:dyDescent="0.2">
      <c r="A151" s="68">
        <v>5586</v>
      </c>
      <c r="B151" s="68">
        <v>1.2544000004709233E-2</v>
      </c>
      <c r="C151" s="14"/>
      <c r="D151" s="67">
        <f t="shared" si="34"/>
        <v>0.55859999999999999</v>
      </c>
      <c r="E151" s="67">
        <f t="shared" si="35"/>
        <v>1.2544000004709233</v>
      </c>
      <c r="F151" s="16">
        <f t="shared" si="36"/>
        <v>0.31203396</v>
      </c>
      <c r="G151" s="16">
        <f t="shared" si="37"/>
        <v>0.17430217005599999</v>
      </c>
      <c r="H151" s="16">
        <f t="shared" si="38"/>
        <v>9.7365192193281602E-2</v>
      </c>
      <c r="I151" s="16">
        <f t="shared" si="39"/>
        <v>0.70070784026305777</v>
      </c>
      <c r="J151" s="16">
        <f t="shared" si="40"/>
        <v>0.39141539957094407</v>
      </c>
      <c r="K151" s="16">
        <f t="shared" ca="1" si="41"/>
        <v>2.1166425048543607</v>
      </c>
      <c r="L151" s="16">
        <f t="shared" ca="1" si="42"/>
        <v>0.74346213636542213</v>
      </c>
      <c r="M151" s="16">
        <f t="shared" ca="1" si="43"/>
        <v>17.438942664547035</v>
      </c>
      <c r="N151" s="16">
        <f t="shared" ca="1" si="44"/>
        <v>1086.3588188331837</v>
      </c>
      <c r="O151" s="16">
        <f t="shared" ca="1" si="45"/>
        <v>3533.7634324461956</v>
      </c>
      <c r="P151" s="14">
        <f t="shared" ca="1" si="46"/>
        <v>-0.86224250438343741</v>
      </c>
      <c r="Q151" s="14"/>
      <c r="R151" s="14"/>
    </row>
    <row r="152" spans="1:18" x14ac:dyDescent="0.2">
      <c r="A152" s="68">
        <v>5588</v>
      </c>
      <c r="B152" s="68">
        <v>9.9520000003394671E-3</v>
      </c>
      <c r="C152" s="14"/>
      <c r="D152" s="67">
        <f t="shared" si="34"/>
        <v>0.55879999999999996</v>
      </c>
      <c r="E152" s="67">
        <f t="shared" si="35"/>
        <v>0.99520000003394671</v>
      </c>
      <c r="F152" s="16">
        <f t="shared" si="36"/>
        <v>0.31225743999999994</v>
      </c>
      <c r="G152" s="16">
        <f t="shared" si="37"/>
        <v>0.17448945747199995</v>
      </c>
      <c r="H152" s="16">
        <f t="shared" si="38"/>
        <v>9.750470883535356E-2</v>
      </c>
      <c r="I152" s="16">
        <f t="shared" si="39"/>
        <v>0.5561177600189694</v>
      </c>
      <c r="J152" s="16">
        <f t="shared" si="40"/>
        <v>0.31075860429860008</v>
      </c>
      <c r="K152" s="16">
        <f t="shared" ca="1" si="41"/>
        <v>2.117517204197866</v>
      </c>
      <c r="L152" s="16">
        <f t="shared" ca="1" si="42"/>
        <v>1.2595959067623166</v>
      </c>
      <c r="M152" s="16">
        <f t="shared" ca="1" si="43"/>
        <v>17.567962440956784</v>
      </c>
      <c r="N152" s="16">
        <f t="shared" ca="1" si="44"/>
        <v>1083.2956842862691</v>
      </c>
      <c r="O152" s="16">
        <f t="shared" ca="1" si="45"/>
        <v>3557.1475162498841</v>
      </c>
      <c r="P152" s="14">
        <f t="shared" ca="1" si="46"/>
        <v>-1.1223172041639193</v>
      </c>
      <c r="Q152" s="14"/>
      <c r="R152" s="14"/>
    </row>
    <row r="153" spans="1:18" x14ac:dyDescent="0.2">
      <c r="A153" s="68">
        <v>5590</v>
      </c>
      <c r="B153" s="68">
        <v>1.1360000004060566E-2</v>
      </c>
      <c r="C153" s="14"/>
      <c r="D153" s="67">
        <f t="shared" si="34"/>
        <v>0.55900000000000005</v>
      </c>
      <c r="E153" s="67">
        <f t="shared" si="35"/>
        <v>1.1360000004060566</v>
      </c>
      <c r="F153" s="16">
        <f t="shared" si="36"/>
        <v>0.31248100000000006</v>
      </c>
      <c r="G153" s="16">
        <f t="shared" si="37"/>
        <v>0.17467687900000006</v>
      </c>
      <c r="H153" s="16">
        <f t="shared" si="38"/>
        <v>9.7644375361000041E-2</v>
      </c>
      <c r="I153" s="16">
        <f t="shared" si="39"/>
        <v>0.63502400022698569</v>
      </c>
      <c r="J153" s="16">
        <f t="shared" si="40"/>
        <v>0.35497841612688502</v>
      </c>
      <c r="K153" s="16">
        <f t="shared" ca="1" si="41"/>
        <v>2.1183915119604642</v>
      </c>
      <c r="L153" s="16">
        <f t="shared" ca="1" si="42"/>
        <v>0.96509308197415355</v>
      </c>
      <c r="M153" s="16">
        <f t="shared" ca="1" si="43"/>
        <v>17.697468376811919</v>
      </c>
      <c r="N153" s="16">
        <f t="shared" ca="1" si="44"/>
        <v>1080.233129990816</v>
      </c>
      <c r="O153" s="16">
        <f t="shared" ca="1" si="45"/>
        <v>3580.6232282795054</v>
      </c>
      <c r="P153" s="14">
        <f t="shared" ca="1" si="46"/>
        <v>-0.98239151155440751</v>
      </c>
      <c r="Q153" s="14"/>
      <c r="R153" s="14"/>
    </row>
    <row r="154" spans="1:18" x14ac:dyDescent="0.2">
      <c r="A154" s="68">
        <v>5622</v>
      </c>
      <c r="B154" s="68">
        <v>1.0888000004342757E-2</v>
      </c>
      <c r="C154" s="14"/>
      <c r="D154" s="67">
        <f t="shared" si="34"/>
        <v>0.56220000000000003</v>
      </c>
      <c r="E154" s="67">
        <f t="shared" si="35"/>
        <v>1.0888000004342757</v>
      </c>
      <c r="F154" s="16">
        <f t="shared" si="36"/>
        <v>0.31606884000000002</v>
      </c>
      <c r="G154" s="16">
        <f t="shared" si="37"/>
        <v>0.17769390184800002</v>
      </c>
      <c r="H154" s="16">
        <f t="shared" si="38"/>
        <v>9.9899511618945613E-2</v>
      </c>
      <c r="I154" s="16">
        <f t="shared" si="39"/>
        <v>0.61212336024414982</v>
      </c>
      <c r="J154" s="16">
        <f t="shared" si="40"/>
        <v>0.34413575312926103</v>
      </c>
      <c r="K154" s="16">
        <f t="shared" ca="1" si="41"/>
        <v>2.1323271811584781</v>
      </c>
      <c r="L154" s="16">
        <f t="shared" ca="1" si="42"/>
        <v>1.0889489769102021</v>
      </c>
      <c r="M154" s="16">
        <f t="shared" ca="1" si="43"/>
        <v>19.835776619510199</v>
      </c>
      <c r="N154" s="16">
        <f t="shared" ca="1" si="44"/>
        <v>1031.3242191185725</v>
      </c>
      <c r="O154" s="16">
        <f t="shared" ca="1" si="45"/>
        <v>3968.81298740286</v>
      </c>
      <c r="P154" s="14">
        <f t="shared" ca="1" si="46"/>
        <v>-1.0435271807242024</v>
      </c>
      <c r="Q154" s="14"/>
      <c r="R154" s="14"/>
    </row>
    <row r="155" spans="1:18" x14ac:dyDescent="0.2">
      <c r="A155" s="68">
        <v>5789</v>
      </c>
      <c r="B155" s="68">
        <v>2.9456000003847294E-2</v>
      </c>
      <c r="C155" s="14"/>
      <c r="D155" s="67">
        <f t="shared" si="34"/>
        <v>0.57889999999999997</v>
      </c>
      <c r="E155" s="67">
        <f t="shared" si="35"/>
        <v>2.9456000003847294</v>
      </c>
      <c r="F155" s="16">
        <f t="shared" si="36"/>
        <v>0.33512520999999995</v>
      </c>
      <c r="G155" s="16">
        <f t="shared" si="37"/>
        <v>0.19400398406899996</v>
      </c>
      <c r="H155" s="16">
        <f t="shared" si="38"/>
        <v>0.11230890637754407</v>
      </c>
      <c r="I155" s="16">
        <f t="shared" si="39"/>
        <v>1.7052078402227198</v>
      </c>
      <c r="J155" s="16">
        <f t="shared" si="40"/>
        <v>0.98714481870493243</v>
      </c>
      <c r="K155" s="16">
        <f t="shared" ca="1" si="41"/>
        <v>2.2034272787443587</v>
      </c>
      <c r="L155" s="16">
        <f t="shared" ca="1" si="42"/>
        <v>0.55082034874707508</v>
      </c>
      <c r="M155" s="16">
        <f t="shared" ca="1" si="43"/>
        <v>33.033894709921235</v>
      </c>
      <c r="N155" s="16">
        <f t="shared" ca="1" si="44"/>
        <v>781.18294809376448</v>
      </c>
      <c r="O155" s="16">
        <f t="shared" ca="1" si="45"/>
        <v>6399.1378062430849</v>
      </c>
      <c r="P155" s="14">
        <f t="shared" ca="1" si="46"/>
        <v>0.74217272164037063</v>
      </c>
      <c r="Q155" s="14"/>
      <c r="R155" s="14"/>
    </row>
    <row r="156" spans="1:18" x14ac:dyDescent="0.2">
      <c r="A156" s="68">
        <v>5828</v>
      </c>
      <c r="B156" s="68">
        <v>1.6911999999138061E-2</v>
      </c>
      <c r="C156" s="14"/>
      <c r="D156" s="67">
        <f t="shared" si="34"/>
        <v>0.58279999999999998</v>
      </c>
      <c r="E156" s="67">
        <f t="shared" si="35"/>
        <v>1.6911999999138061</v>
      </c>
      <c r="F156" s="16">
        <f t="shared" si="36"/>
        <v>0.33965583999999999</v>
      </c>
      <c r="G156" s="16">
        <f t="shared" si="37"/>
        <v>0.19795142355199999</v>
      </c>
      <c r="H156" s="16">
        <f t="shared" si="38"/>
        <v>0.11536608964610559</v>
      </c>
      <c r="I156" s="16">
        <f t="shared" si="39"/>
        <v>0.98563135994976614</v>
      </c>
      <c r="J156" s="16">
        <f t="shared" si="40"/>
        <v>0.57442595657872364</v>
      </c>
      <c r="K156" s="16">
        <f t="shared" ca="1" si="41"/>
        <v>2.2196382480233461</v>
      </c>
      <c r="L156" s="16">
        <f t="shared" ca="1" si="42"/>
        <v>0.27924698206507975</v>
      </c>
      <c r="M156" s="16">
        <f t="shared" ca="1" si="43"/>
        <v>36.613657804265287</v>
      </c>
      <c r="N156" s="16">
        <f t="shared" ca="1" si="44"/>
        <v>724.67985053674045</v>
      </c>
      <c r="O156" s="16">
        <f t="shared" ca="1" si="45"/>
        <v>7070.3786265040853</v>
      </c>
      <c r="P156" s="14">
        <f t="shared" ca="1" si="46"/>
        <v>-0.52843824810953999</v>
      </c>
      <c r="Q156" s="14"/>
      <c r="R156" s="14"/>
    </row>
    <row r="157" spans="1:18" x14ac:dyDescent="0.2">
      <c r="A157" s="68">
        <v>5873</v>
      </c>
      <c r="B157" s="68">
        <v>5.9200001123826951E-4</v>
      </c>
      <c r="C157" s="14"/>
      <c r="D157" s="67">
        <f t="shared" si="34"/>
        <v>0.58730000000000004</v>
      </c>
      <c r="E157" s="67">
        <f t="shared" si="35"/>
        <v>5.9200001123826951E-2</v>
      </c>
      <c r="F157" s="16">
        <f t="shared" si="36"/>
        <v>0.34492129000000005</v>
      </c>
      <c r="G157" s="16">
        <f t="shared" si="37"/>
        <v>0.20257227361700003</v>
      </c>
      <c r="H157" s="16">
        <f t="shared" si="38"/>
        <v>0.11897069629526413</v>
      </c>
      <c r="I157" s="16">
        <f t="shared" si="39"/>
        <v>3.476816066002357E-2</v>
      </c>
      <c r="J157" s="16">
        <f t="shared" si="40"/>
        <v>2.0419340755631843E-2</v>
      </c>
      <c r="K157" s="16">
        <f t="shared" ca="1" si="41"/>
        <v>2.2381581905967884</v>
      </c>
      <c r="L157" s="16">
        <f t="shared" ca="1" si="42"/>
        <v>4.7478587914712866</v>
      </c>
      <c r="M157" s="16">
        <f t="shared" ca="1" si="43"/>
        <v>40.980592158185331</v>
      </c>
      <c r="N157" s="16">
        <f t="shared" ca="1" si="44"/>
        <v>660.73497788731277</v>
      </c>
      <c r="O157" s="16">
        <f t="shared" ca="1" si="45"/>
        <v>7896.6593770686586</v>
      </c>
      <c r="P157" s="14">
        <f t="shared" ca="1" si="46"/>
        <v>-2.1789581894729615</v>
      </c>
      <c r="Q157" s="14"/>
      <c r="R157" s="14"/>
    </row>
    <row r="158" spans="1:18" x14ac:dyDescent="0.2">
      <c r="A158" s="68">
        <v>6089</v>
      </c>
      <c r="B158" s="68">
        <v>2.0656000007875264E-2</v>
      </c>
      <c r="C158" s="14"/>
      <c r="D158" s="67">
        <f t="shared" si="34"/>
        <v>0.6089</v>
      </c>
      <c r="E158" s="67">
        <f t="shared" si="35"/>
        <v>2.0656000007875264</v>
      </c>
      <c r="F158" s="16">
        <f t="shared" si="36"/>
        <v>0.37075921000000001</v>
      </c>
      <c r="G158" s="16">
        <f t="shared" si="37"/>
        <v>0.22575528296899999</v>
      </c>
      <c r="H158" s="16">
        <f t="shared" si="38"/>
        <v>0.13746239179982411</v>
      </c>
      <c r="I158" s="16">
        <f t="shared" si="39"/>
        <v>1.2577438404795247</v>
      </c>
      <c r="J158" s="16">
        <f t="shared" si="40"/>
        <v>0.76584022446798261</v>
      </c>
      <c r="K158" s="16">
        <f t="shared" ca="1" si="41"/>
        <v>2.3242944442875677</v>
      </c>
      <c r="L158" s="16">
        <f t="shared" ca="1" si="42"/>
        <v>6.6922815097796073E-2</v>
      </c>
      <c r="M158" s="16">
        <f t="shared" ca="1" si="43"/>
        <v>65.509966560342917</v>
      </c>
      <c r="N158" s="16">
        <f t="shared" ca="1" si="44"/>
        <v>379.11268420510771</v>
      </c>
      <c r="O158" s="16">
        <f t="shared" ca="1" si="45"/>
        <v>12690.077039371514</v>
      </c>
      <c r="P158" s="14">
        <f t="shared" ca="1" si="46"/>
        <v>-0.25869444350004134</v>
      </c>
      <c r="Q158" s="14"/>
      <c r="R158" s="14"/>
    </row>
    <row r="159" spans="1:18" x14ac:dyDescent="0.2">
      <c r="A159" s="68">
        <v>6124</v>
      </c>
      <c r="B159" s="68">
        <v>2.5296000007074326E-2</v>
      </c>
      <c r="C159" s="14"/>
      <c r="D159" s="67">
        <f t="shared" si="34"/>
        <v>0.61240000000000006</v>
      </c>
      <c r="E159" s="67">
        <f t="shared" si="35"/>
        <v>2.5296000007074326</v>
      </c>
      <c r="F159" s="16">
        <f t="shared" si="36"/>
        <v>0.37503376000000005</v>
      </c>
      <c r="G159" s="16">
        <f t="shared" si="37"/>
        <v>0.22967067462400004</v>
      </c>
      <c r="H159" s="16">
        <f t="shared" si="38"/>
        <v>0.14065032113973763</v>
      </c>
      <c r="I159" s="16">
        <f t="shared" si="39"/>
        <v>1.5491270404332318</v>
      </c>
      <c r="J159" s="16">
        <f t="shared" si="40"/>
        <v>0.94868539956131126</v>
      </c>
      <c r="K159" s="16">
        <f t="shared" ca="1" si="41"/>
        <v>2.3378217028320165</v>
      </c>
      <c r="L159" s="16">
        <f t="shared" ca="1" si="42"/>
        <v>3.6778915535991837E-2</v>
      </c>
      <c r="M159" s="16">
        <f t="shared" ca="1" si="43"/>
        <v>70.047089826974045</v>
      </c>
      <c r="N159" s="16">
        <f t="shared" ca="1" si="44"/>
        <v>338.49135457715977</v>
      </c>
      <c r="O159" s="16">
        <f t="shared" ca="1" si="45"/>
        <v>13604.376516487326</v>
      </c>
      <c r="P159" s="14">
        <f t="shared" ca="1" si="46"/>
        <v>0.19177829787541611</v>
      </c>
      <c r="Q159" s="14"/>
      <c r="R159" s="14"/>
    </row>
    <row r="160" spans="1:18" x14ac:dyDescent="0.2">
      <c r="A160" s="68">
        <v>6126</v>
      </c>
      <c r="B160" s="68">
        <v>2.0704000009573065E-2</v>
      </c>
      <c r="C160" s="14"/>
      <c r="D160" s="67">
        <f t="shared" si="34"/>
        <v>0.61260000000000003</v>
      </c>
      <c r="E160" s="67">
        <f t="shared" si="35"/>
        <v>2.0704000009573065</v>
      </c>
      <c r="F160" s="16">
        <f t="shared" si="36"/>
        <v>0.37527876000000004</v>
      </c>
      <c r="G160" s="16">
        <f t="shared" si="37"/>
        <v>0.22989576837600004</v>
      </c>
      <c r="H160" s="16">
        <f t="shared" si="38"/>
        <v>0.14083414770713765</v>
      </c>
      <c r="I160" s="16">
        <f t="shared" si="39"/>
        <v>1.268327040586446</v>
      </c>
      <c r="J160" s="16">
        <f t="shared" si="40"/>
        <v>0.77697714506325688</v>
      </c>
      <c r="K160" s="16">
        <f t="shared" ca="1" si="41"/>
        <v>2.3385910669111527</v>
      </c>
      <c r="L160" s="16">
        <f t="shared" ca="1" si="42"/>
        <v>7.1926447857460302E-2</v>
      </c>
      <c r="M160" s="16">
        <f t="shared" ca="1" si="43"/>
        <v>70.311138378380392</v>
      </c>
      <c r="N160" s="16">
        <f t="shared" ca="1" si="44"/>
        <v>336.22032125238269</v>
      </c>
      <c r="O160" s="16">
        <f t="shared" ca="1" si="45"/>
        <v>13657.844914894617</v>
      </c>
      <c r="P160" s="14">
        <f t="shared" ca="1" si="46"/>
        <v>-0.26819106595384623</v>
      </c>
      <c r="Q160" s="14"/>
      <c r="R160" s="14"/>
    </row>
    <row r="161" spans="1:18" x14ac:dyDescent="0.2">
      <c r="A161" s="68">
        <v>6126</v>
      </c>
      <c r="B161" s="68">
        <v>2.6704000003519468E-2</v>
      </c>
      <c r="C161" s="14"/>
      <c r="D161" s="67">
        <f t="shared" si="34"/>
        <v>0.61260000000000003</v>
      </c>
      <c r="E161" s="67">
        <f t="shared" si="35"/>
        <v>2.6704000003519468</v>
      </c>
      <c r="F161" s="16">
        <f t="shared" si="36"/>
        <v>0.37527876000000004</v>
      </c>
      <c r="G161" s="16">
        <f t="shared" si="37"/>
        <v>0.22989576837600004</v>
      </c>
      <c r="H161" s="16">
        <f t="shared" si="38"/>
        <v>0.14083414770713765</v>
      </c>
      <c r="I161" s="16">
        <f t="shared" si="39"/>
        <v>1.6358870402156027</v>
      </c>
      <c r="J161" s="16">
        <f t="shared" si="40"/>
        <v>1.0021444008360783</v>
      </c>
      <c r="K161" s="16">
        <f t="shared" ca="1" si="41"/>
        <v>2.3385910669111527</v>
      </c>
      <c r="L161" s="16">
        <f t="shared" ca="1" si="42"/>
        <v>0.11009716831111732</v>
      </c>
      <c r="M161" s="16">
        <f t="shared" ca="1" si="43"/>
        <v>70.311138378380392</v>
      </c>
      <c r="N161" s="16">
        <f t="shared" ca="1" si="44"/>
        <v>336.22032125238269</v>
      </c>
      <c r="O161" s="16">
        <f t="shared" ca="1" si="45"/>
        <v>13657.844914894617</v>
      </c>
      <c r="P161" s="14">
        <f t="shared" ca="1" si="46"/>
        <v>0.3318089334407941</v>
      </c>
      <c r="Q161" s="14"/>
      <c r="R161" s="14"/>
    </row>
    <row r="162" spans="1:18" x14ac:dyDescent="0.2">
      <c r="A162" s="68">
        <v>6126</v>
      </c>
      <c r="B162" s="68">
        <v>3.9704000002529938E-2</v>
      </c>
      <c r="C162" s="14"/>
      <c r="D162" s="67">
        <f t="shared" si="34"/>
        <v>0.61260000000000003</v>
      </c>
      <c r="E162" s="67">
        <f t="shared" si="35"/>
        <v>3.9704000002529938</v>
      </c>
      <c r="F162" s="16">
        <f t="shared" si="36"/>
        <v>0.37527876000000004</v>
      </c>
      <c r="G162" s="16">
        <f t="shared" si="37"/>
        <v>0.22989576837600004</v>
      </c>
      <c r="H162" s="16">
        <f t="shared" si="38"/>
        <v>0.14083414770713765</v>
      </c>
      <c r="I162" s="16">
        <f t="shared" si="39"/>
        <v>2.4322670401549842</v>
      </c>
      <c r="J162" s="16">
        <f t="shared" si="40"/>
        <v>1.4900067887989434</v>
      </c>
      <c r="K162" s="16">
        <f t="shared" ca="1" si="41"/>
        <v>2.3385910669111527</v>
      </c>
      <c r="L162" s="16">
        <f t="shared" ca="1" si="42"/>
        <v>2.6628003949342371</v>
      </c>
      <c r="M162" s="16">
        <f t="shared" ca="1" si="43"/>
        <v>70.311138378380392</v>
      </c>
      <c r="N162" s="16">
        <f t="shared" ca="1" si="44"/>
        <v>336.22032125238269</v>
      </c>
      <c r="O162" s="16">
        <f t="shared" ca="1" si="45"/>
        <v>13657.844914894617</v>
      </c>
      <c r="P162" s="14">
        <f t="shared" ca="1" si="46"/>
        <v>1.6318089333418411</v>
      </c>
      <c r="Q162" s="14"/>
      <c r="R162" s="14"/>
    </row>
    <row r="163" spans="1:18" x14ac:dyDescent="0.2">
      <c r="A163" s="68">
        <v>6328</v>
      </c>
      <c r="B163" s="68">
        <v>2.0911999999952968E-2</v>
      </c>
      <c r="C163" s="14"/>
      <c r="D163" s="67">
        <f t="shared" si="34"/>
        <v>0.63280000000000003</v>
      </c>
      <c r="E163" s="67">
        <f t="shared" si="35"/>
        <v>2.0911999999952968</v>
      </c>
      <c r="F163" s="16">
        <f t="shared" si="36"/>
        <v>0.40043584000000004</v>
      </c>
      <c r="G163" s="16">
        <f t="shared" si="37"/>
        <v>0.25339579955200003</v>
      </c>
      <c r="H163" s="16">
        <f t="shared" si="38"/>
        <v>0.16034886195650563</v>
      </c>
      <c r="I163" s="16">
        <f t="shared" si="39"/>
        <v>1.3233113599970239</v>
      </c>
      <c r="J163" s="16">
        <f t="shared" si="40"/>
        <v>0.83739142860611671</v>
      </c>
      <c r="K163" s="16">
        <f t="shared" ca="1" si="41"/>
        <v>2.4142798056446297</v>
      </c>
      <c r="L163" s="16">
        <f t="shared" ca="1" si="42"/>
        <v>0.10438056081841073</v>
      </c>
      <c r="M163" s="16">
        <f t="shared" ca="1" si="43"/>
        <v>99.668883483693349</v>
      </c>
      <c r="N163" s="16">
        <f t="shared" ca="1" si="44"/>
        <v>139.21121333233697</v>
      </c>
      <c r="O163" s="16">
        <f t="shared" ca="1" si="45"/>
        <v>19773.602978212723</v>
      </c>
      <c r="P163" s="14">
        <f t="shared" ca="1" si="46"/>
        <v>-0.32307980564933292</v>
      </c>
      <c r="Q163" s="14"/>
      <c r="R163" s="14"/>
    </row>
    <row r="164" spans="1:18" x14ac:dyDescent="0.2">
      <c r="A164" s="68">
        <v>6593</v>
      </c>
      <c r="B164" s="68">
        <v>2.2872000001370907E-2</v>
      </c>
      <c r="C164" s="14"/>
      <c r="D164" s="67">
        <f t="shared" si="34"/>
        <v>0.6593</v>
      </c>
      <c r="E164" s="67">
        <f t="shared" si="35"/>
        <v>2.2872000001370907</v>
      </c>
      <c r="F164" s="16">
        <f t="shared" si="36"/>
        <v>0.43467648999999997</v>
      </c>
      <c r="G164" s="16">
        <f t="shared" si="37"/>
        <v>0.286582209857</v>
      </c>
      <c r="H164" s="16">
        <f t="shared" si="38"/>
        <v>0.18894365095872007</v>
      </c>
      <c r="I164" s="16">
        <f t="shared" si="39"/>
        <v>1.507950960090384</v>
      </c>
      <c r="J164" s="16">
        <f t="shared" si="40"/>
        <v>0.99419206798759019</v>
      </c>
      <c r="K164" s="16">
        <f t="shared" ca="1" si="41"/>
        <v>2.5075169262260926</v>
      </c>
      <c r="L164" s="16">
        <f t="shared" ca="1" si="42"/>
        <v>4.8539547921306721E-2</v>
      </c>
      <c r="M164" s="16">
        <f t="shared" ca="1" si="43"/>
        <v>146.40351668216897</v>
      </c>
      <c r="N164" s="16">
        <f t="shared" ca="1" si="44"/>
        <v>5.4810069299576565</v>
      </c>
      <c r="O164" s="16">
        <f t="shared" ca="1" si="45"/>
        <v>30155.787730646891</v>
      </c>
      <c r="P164" s="14">
        <f t="shared" ca="1" si="46"/>
        <v>-0.22031692608900189</v>
      </c>
      <c r="Q164" s="14"/>
      <c r="R164" s="14"/>
    </row>
    <row r="165" spans="1:18" x14ac:dyDescent="0.2">
      <c r="A165" s="68">
        <v>6603</v>
      </c>
      <c r="B165" s="68">
        <v>2.4212000003899448E-2</v>
      </c>
      <c r="C165" s="14"/>
      <c r="D165" s="67">
        <f t="shared" si="34"/>
        <v>0.6603</v>
      </c>
      <c r="E165" s="67">
        <f t="shared" si="35"/>
        <v>2.4212000003899448</v>
      </c>
      <c r="F165" s="16">
        <f t="shared" si="36"/>
        <v>0.43599609</v>
      </c>
      <c r="G165" s="16">
        <f t="shared" si="37"/>
        <v>0.287888218227</v>
      </c>
      <c r="H165" s="16">
        <f t="shared" si="38"/>
        <v>0.19009259049528809</v>
      </c>
      <c r="I165" s="16">
        <f t="shared" si="39"/>
        <v>1.5987183602574806</v>
      </c>
      <c r="J165" s="16">
        <f t="shared" si="40"/>
        <v>1.0556337332780144</v>
      </c>
      <c r="K165" s="16">
        <f t="shared" ca="1" si="41"/>
        <v>2.5109007021975525</v>
      </c>
      <c r="L165" s="16">
        <f t="shared" ca="1" si="42"/>
        <v>8.0462159047773544E-3</v>
      </c>
      <c r="M165" s="16">
        <f t="shared" ca="1" si="43"/>
        <v>148.35307223352521</v>
      </c>
      <c r="N165" s="16">
        <f t="shared" ca="1" si="44"/>
        <v>3.8599791748930286</v>
      </c>
      <c r="O165" s="16">
        <f t="shared" ca="1" si="45"/>
        <v>30604.88899789354</v>
      </c>
      <c r="P165" s="14">
        <f t="shared" ca="1" si="46"/>
        <v>-8.9700701807607697E-2</v>
      </c>
      <c r="Q165" s="14"/>
      <c r="R165" s="14"/>
    </row>
    <row r="166" spans="1:18" x14ac:dyDescent="0.2">
      <c r="A166" s="68">
        <v>6605</v>
      </c>
      <c r="B166" s="68">
        <v>2.3820000002160668E-2</v>
      </c>
      <c r="C166" s="14"/>
      <c r="D166" s="67">
        <f t="shared" si="34"/>
        <v>0.66049999999999998</v>
      </c>
      <c r="E166" s="67">
        <f t="shared" si="35"/>
        <v>2.3820000002160668</v>
      </c>
      <c r="F166" s="16">
        <f t="shared" si="36"/>
        <v>0.43626024999999996</v>
      </c>
      <c r="G166" s="16">
        <f t="shared" si="37"/>
        <v>0.28814989512499994</v>
      </c>
      <c r="H166" s="16">
        <f t="shared" si="38"/>
        <v>0.19032300573006247</v>
      </c>
      <c r="I166" s="16">
        <f t="shared" si="39"/>
        <v>1.5733110001427122</v>
      </c>
      <c r="J166" s="16">
        <f t="shared" si="40"/>
        <v>1.0391719155942614</v>
      </c>
      <c r="K166" s="16">
        <f t="shared" ca="1" si="41"/>
        <v>2.5115762826491186</v>
      </c>
      <c r="L166" s="16">
        <f t="shared" ca="1" si="42"/>
        <v>1.6790012969169994E-2</v>
      </c>
      <c r="M166" s="16">
        <f t="shared" ca="1" si="43"/>
        <v>148.74462332753569</v>
      </c>
      <c r="N166" s="16">
        <f t="shared" ca="1" si="44"/>
        <v>3.5691434101774271</v>
      </c>
      <c r="O166" s="16">
        <f t="shared" ca="1" si="45"/>
        <v>30695.235068857819</v>
      </c>
      <c r="P166" s="14">
        <f t="shared" ca="1" si="46"/>
        <v>-0.12957628243305175</v>
      </c>
      <c r="Q166" s="14"/>
      <c r="R166" s="14"/>
    </row>
    <row r="167" spans="1:18" x14ac:dyDescent="0.2">
      <c r="A167" s="68">
        <v>6809</v>
      </c>
      <c r="B167" s="68">
        <v>2.5836000000708736E-2</v>
      </c>
      <c r="C167" s="14"/>
      <c r="D167" s="67">
        <f t="shared" si="34"/>
        <v>0.68089999999999995</v>
      </c>
      <c r="E167" s="67">
        <f t="shared" si="35"/>
        <v>2.5836000000708736</v>
      </c>
      <c r="F167" s="16">
        <f t="shared" si="36"/>
        <v>0.46362480999999994</v>
      </c>
      <c r="G167" s="16">
        <f t="shared" si="37"/>
        <v>0.31568213312899995</v>
      </c>
      <c r="H167" s="16">
        <f t="shared" si="38"/>
        <v>0.21494796444753606</v>
      </c>
      <c r="I167" s="16">
        <f t="shared" si="39"/>
        <v>1.7591732400482578</v>
      </c>
      <c r="J167" s="16">
        <f t="shared" si="40"/>
        <v>1.1978210591488587</v>
      </c>
      <c r="K167" s="16">
        <f t="shared" ca="1" si="41"/>
        <v>2.5784285141969061</v>
      </c>
      <c r="L167" s="16">
        <f t="shared" ca="1" si="42"/>
        <v>2.6744266144645818E-5</v>
      </c>
      <c r="M167" s="16">
        <f t="shared" ca="1" si="43"/>
        <v>191.577557805097</v>
      </c>
      <c r="N167" s="16">
        <f t="shared" ca="1" si="44"/>
        <v>37.301094941579343</v>
      </c>
      <c r="O167" s="16">
        <f t="shared" ca="1" si="45"/>
        <v>40867.149201300999</v>
      </c>
      <c r="P167" s="14">
        <f t="shared" ca="1" si="46"/>
        <v>5.1714858739675407E-3</v>
      </c>
      <c r="Q167" s="14"/>
      <c r="R167" s="14"/>
    </row>
    <row r="168" spans="1:18" x14ac:dyDescent="0.2">
      <c r="A168" s="68">
        <v>6897</v>
      </c>
      <c r="B168" s="68">
        <v>2.9988000002049375E-2</v>
      </c>
      <c r="C168" s="14"/>
      <c r="D168" s="67">
        <f t="shared" si="34"/>
        <v>0.68969999999999998</v>
      </c>
      <c r="E168" s="67">
        <f t="shared" si="35"/>
        <v>2.9988000002049375</v>
      </c>
      <c r="F168" s="16">
        <f t="shared" si="36"/>
        <v>0.47568608999999995</v>
      </c>
      <c r="G168" s="16">
        <f t="shared" si="37"/>
        <v>0.32808069627299996</v>
      </c>
      <c r="H168" s="16">
        <f t="shared" si="38"/>
        <v>0.22627725621948805</v>
      </c>
      <c r="I168" s="16">
        <f t="shared" si="39"/>
        <v>2.0682723601413455</v>
      </c>
      <c r="J168" s="16">
        <f t="shared" si="40"/>
        <v>1.4264874467894859</v>
      </c>
      <c r="K168" s="16">
        <f t="shared" ca="1" si="41"/>
        <v>2.6060089738494301</v>
      </c>
      <c r="L168" s="16">
        <f t="shared" ca="1" si="42"/>
        <v>0.15428479038541296</v>
      </c>
      <c r="M168" s="16">
        <f t="shared" ca="1" si="43"/>
        <v>211.843809793834</v>
      </c>
      <c r="N168" s="16">
        <f t="shared" ca="1" si="44"/>
        <v>94.867038115526825</v>
      </c>
      <c r="O168" s="16">
        <f t="shared" ca="1" si="45"/>
        <v>45870.378639391405</v>
      </c>
      <c r="P168" s="14">
        <f t="shared" ca="1" si="46"/>
        <v>0.39279102635550744</v>
      </c>
      <c r="Q168" s="14"/>
      <c r="R168" s="14"/>
    </row>
    <row r="169" spans="1:18" x14ac:dyDescent="0.2">
      <c r="A169" s="68">
        <v>6897</v>
      </c>
      <c r="B169" s="68">
        <v>3.4188000005087815E-2</v>
      </c>
      <c r="C169" s="14"/>
      <c r="D169" s="67">
        <f t="shared" si="34"/>
        <v>0.68969999999999998</v>
      </c>
      <c r="E169" s="67">
        <f t="shared" si="35"/>
        <v>3.4188000005087815</v>
      </c>
      <c r="F169" s="16">
        <f t="shared" si="36"/>
        <v>0.47568608999999995</v>
      </c>
      <c r="G169" s="16">
        <f t="shared" si="37"/>
        <v>0.32808069627299996</v>
      </c>
      <c r="H169" s="16">
        <f t="shared" si="38"/>
        <v>0.22627725621948805</v>
      </c>
      <c r="I169" s="16">
        <f t="shared" si="39"/>
        <v>2.3579463603509065</v>
      </c>
      <c r="J169" s="16">
        <f t="shared" si="40"/>
        <v>1.6262756047340201</v>
      </c>
      <c r="K169" s="16">
        <f t="shared" ca="1" si="41"/>
        <v>2.6060089738494301</v>
      </c>
      <c r="L169" s="16">
        <f t="shared" ca="1" si="42"/>
        <v>0.66062925301796249</v>
      </c>
      <c r="M169" s="16">
        <f t="shared" ca="1" si="43"/>
        <v>211.843809793834</v>
      </c>
      <c r="N169" s="16">
        <f t="shared" ca="1" si="44"/>
        <v>94.867038115526825</v>
      </c>
      <c r="O169" s="16">
        <f t="shared" ca="1" si="45"/>
        <v>45870.378639391405</v>
      </c>
      <c r="P169" s="14">
        <f t="shared" ca="1" si="46"/>
        <v>0.81279102665935143</v>
      </c>
      <c r="Q169" s="14"/>
      <c r="R169" s="14"/>
    </row>
    <row r="170" spans="1:18" x14ac:dyDescent="0.2">
      <c r="A170" s="68">
        <v>6897</v>
      </c>
      <c r="B170" s="68">
        <v>4.7388000006321818E-2</v>
      </c>
      <c r="C170" s="14"/>
      <c r="D170" s="67">
        <f t="shared" si="34"/>
        <v>0.68969999999999998</v>
      </c>
      <c r="E170" s="67">
        <f t="shared" si="35"/>
        <v>4.7388000006321818</v>
      </c>
      <c r="F170" s="16">
        <f t="shared" si="36"/>
        <v>0.47568608999999995</v>
      </c>
      <c r="G170" s="16">
        <f t="shared" si="37"/>
        <v>0.32808069627299996</v>
      </c>
      <c r="H170" s="16">
        <f t="shared" si="38"/>
        <v>0.22627725621948805</v>
      </c>
      <c r="I170" s="16">
        <f t="shared" si="39"/>
        <v>3.2683503604360156</v>
      </c>
      <c r="J170" s="16">
        <f t="shared" si="40"/>
        <v>2.2541812435927198</v>
      </c>
      <c r="K170" s="16">
        <f t="shared" ca="1" si="41"/>
        <v>2.6060089738494301</v>
      </c>
      <c r="L170" s="16">
        <f t="shared" ca="1" si="42"/>
        <v>4.5487975639250244</v>
      </c>
      <c r="M170" s="16">
        <f t="shared" ca="1" si="43"/>
        <v>211.843809793834</v>
      </c>
      <c r="N170" s="16">
        <f t="shared" ca="1" si="44"/>
        <v>94.867038115526825</v>
      </c>
      <c r="O170" s="16">
        <f t="shared" ca="1" si="45"/>
        <v>45870.378639391405</v>
      </c>
      <c r="P170" s="14">
        <f t="shared" ca="1" si="46"/>
        <v>2.1327910267827517</v>
      </c>
      <c r="Q170" s="14"/>
      <c r="R170" s="14"/>
    </row>
    <row r="171" spans="1:18" x14ac:dyDescent="0.2">
      <c r="A171" s="68">
        <v>7333</v>
      </c>
      <c r="B171" s="68">
        <v>3.4031999995931983E-2</v>
      </c>
      <c r="C171" s="14"/>
      <c r="D171" s="67">
        <f t="shared" si="34"/>
        <v>0.73329999999999995</v>
      </c>
      <c r="E171" s="67">
        <f t="shared" si="35"/>
        <v>3.4031999995931983</v>
      </c>
      <c r="F171" s="16">
        <f t="shared" si="36"/>
        <v>0.5377288899999999</v>
      </c>
      <c r="G171" s="16">
        <f t="shared" si="37"/>
        <v>0.3943165950369999</v>
      </c>
      <c r="H171" s="16">
        <f t="shared" si="38"/>
        <v>0.28915235914063198</v>
      </c>
      <c r="I171" s="16">
        <f t="shared" si="39"/>
        <v>2.4955665597016923</v>
      </c>
      <c r="J171" s="16">
        <f t="shared" si="40"/>
        <v>1.8299989582292508</v>
      </c>
      <c r="K171" s="16">
        <f t="shared" ca="1" si="41"/>
        <v>2.7314748472720236</v>
      </c>
      <c r="L171" s="16">
        <f t="shared" ca="1" si="42"/>
        <v>0.45121468026090533</v>
      </c>
      <c r="M171" s="16">
        <f t="shared" ca="1" si="43"/>
        <v>328.59037695801726</v>
      </c>
      <c r="N171" s="16">
        <f t="shared" ca="1" si="44"/>
        <v>862.25105582216065</v>
      </c>
      <c r="O171" s="16">
        <f t="shared" ca="1" si="45"/>
        <v>76827.62832852389</v>
      </c>
      <c r="P171" s="14">
        <f t="shared" ca="1" si="46"/>
        <v>0.67172515232117469</v>
      </c>
      <c r="Q171" s="14"/>
      <c r="R171" s="14"/>
    </row>
    <row r="172" spans="1:18" x14ac:dyDescent="0.2">
      <c r="A172" s="68">
        <v>7337</v>
      </c>
      <c r="B172" s="68">
        <v>4.8247999999148306E-2</v>
      </c>
      <c r="C172" s="14"/>
      <c r="D172" s="67">
        <f t="shared" si="34"/>
        <v>0.73370000000000002</v>
      </c>
      <c r="E172" s="67">
        <f t="shared" si="35"/>
        <v>4.8247999999148306</v>
      </c>
      <c r="F172" s="16">
        <f t="shared" si="36"/>
        <v>0.53831569000000001</v>
      </c>
      <c r="G172" s="16">
        <f t="shared" si="37"/>
        <v>0.394962221753</v>
      </c>
      <c r="H172" s="16">
        <f t="shared" si="38"/>
        <v>0.28978378210017613</v>
      </c>
      <c r="I172" s="16">
        <f t="shared" si="39"/>
        <v>3.5399557599375111</v>
      </c>
      <c r="J172" s="16">
        <f t="shared" si="40"/>
        <v>2.597265541066152</v>
      </c>
      <c r="K172" s="16">
        <f t="shared" ca="1" si="41"/>
        <v>2.7325397625310903</v>
      </c>
      <c r="L172" s="16">
        <f t="shared" ca="1" si="42"/>
        <v>4.3775529009370651</v>
      </c>
      <c r="M172" s="16">
        <f t="shared" ca="1" si="43"/>
        <v>329.7897036941186</v>
      </c>
      <c r="N172" s="16">
        <f t="shared" ca="1" si="44"/>
        <v>873.59740600794021</v>
      </c>
      <c r="O172" s="16">
        <f t="shared" ca="1" si="45"/>
        <v>77163.212985785896</v>
      </c>
      <c r="P172" s="14">
        <f t="shared" ca="1" si="46"/>
        <v>2.0922602373837402</v>
      </c>
      <c r="Q172" s="14"/>
      <c r="R172" s="14"/>
    </row>
    <row r="173" spans="1:18" x14ac:dyDescent="0.2">
      <c r="A173" s="68">
        <v>7539</v>
      </c>
      <c r="B173" s="68">
        <v>4.5456000007106923E-2</v>
      </c>
      <c r="C173" s="14"/>
      <c r="D173" s="67">
        <f t="shared" si="34"/>
        <v>0.75390000000000001</v>
      </c>
      <c r="E173" s="67">
        <f t="shared" si="35"/>
        <v>4.5456000007106923</v>
      </c>
      <c r="F173" s="16">
        <f t="shared" si="36"/>
        <v>0.56836521000000007</v>
      </c>
      <c r="G173" s="16">
        <f t="shared" si="37"/>
        <v>0.42849053181900004</v>
      </c>
      <c r="H173" s="16">
        <f t="shared" si="38"/>
        <v>0.32303901193834417</v>
      </c>
      <c r="I173" s="16">
        <f t="shared" si="39"/>
        <v>3.4269278405357908</v>
      </c>
      <c r="J173" s="16">
        <f t="shared" si="40"/>
        <v>2.5835608989799326</v>
      </c>
      <c r="K173" s="16">
        <f t="shared" ca="1" si="41"/>
        <v>2.7842811750187533</v>
      </c>
      <c r="L173" s="16">
        <f t="shared" ca="1" si="42"/>
        <v>3.1022440057368308</v>
      </c>
      <c r="M173" s="16">
        <f t="shared" ca="1" si="43"/>
        <v>393.45780241777902</v>
      </c>
      <c r="N173" s="16">
        <f t="shared" ca="1" si="44"/>
        <v>1566.3966366842405</v>
      </c>
      <c r="O173" s="16">
        <f t="shared" ca="1" si="45"/>
        <v>95450.596086988284</v>
      </c>
      <c r="P173" s="14">
        <f t="shared" ca="1" si="46"/>
        <v>1.761318825691939</v>
      </c>
      <c r="Q173" s="14"/>
      <c r="R173" s="14"/>
    </row>
    <row r="174" spans="1:18" x14ac:dyDescent="0.2">
      <c r="A174" s="68">
        <v>7586</v>
      </c>
      <c r="B174" s="68">
        <v>4.3844000007084105E-2</v>
      </c>
      <c r="C174" s="14"/>
      <c r="D174" s="67">
        <f t="shared" si="34"/>
        <v>0.75860000000000005</v>
      </c>
      <c r="E174" s="67">
        <f t="shared" si="35"/>
        <v>4.3844000007084105</v>
      </c>
      <c r="F174" s="16">
        <f t="shared" si="36"/>
        <v>0.57547396000000006</v>
      </c>
      <c r="G174" s="16">
        <f t="shared" si="37"/>
        <v>0.43655454605600008</v>
      </c>
      <c r="H174" s="16">
        <f t="shared" si="38"/>
        <v>0.33117027863808168</v>
      </c>
      <c r="I174" s="16">
        <f t="shared" si="39"/>
        <v>3.3260058405374004</v>
      </c>
      <c r="J174" s="16">
        <f t="shared" si="40"/>
        <v>2.523108030631672</v>
      </c>
      <c r="K174" s="16">
        <f t="shared" ca="1" si="41"/>
        <v>2.7957471845969306</v>
      </c>
      <c r="L174" s="16">
        <f t="shared" ca="1" si="42"/>
        <v>2.5238177701389355</v>
      </c>
      <c r="M174" s="16">
        <f t="shared" ca="1" si="43"/>
        <v>409.15187889003215</v>
      </c>
      <c r="N174" s="16">
        <f t="shared" ca="1" si="44"/>
        <v>1763.3857376326707</v>
      </c>
      <c r="O174" s="16">
        <f t="shared" ca="1" si="45"/>
        <v>100096.42464589985</v>
      </c>
      <c r="P174" s="14">
        <f t="shared" ca="1" si="46"/>
        <v>1.5886528161114799</v>
      </c>
      <c r="Q174" s="14"/>
      <c r="R174" s="14"/>
    </row>
    <row r="175" spans="1:18" x14ac:dyDescent="0.2">
      <c r="A175" s="68">
        <v>7586</v>
      </c>
      <c r="B175" s="68">
        <v>4.4074000004911795E-2</v>
      </c>
      <c r="C175" s="14"/>
      <c r="D175" s="67">
        <f t="shared" si="34"/>
        <v>0.75860000000000005</v>
      </c>
      <c r="E175" s="67">
        <f t="shared" si="35"/>
        <v>4.4074000004911795</v>
      </c>
      <c r="F175" s="16">
        <f t="shared" si="36"/>
        <v>0.57547396000000006</v>
      </c>
      <c r="G175" s="16">
        <f t="shared" si="37"/>
        <v>0.43655454605600008</v>
      </c>
      <c r="H175" s="16">
        <f t="shared" si="38"/>
        <v>0.33117027863808168</v>
      </c>
      <c r="I175" s="16">
        <f t="shared" si="39"/>
        <v>3.3434536403726089</v>
      </c>
      <c r="J175" s="16">
        <f t="shared" si="40"/>
        <v>2.5363439315866612</v>
      </c>
      <c r="K175" s="16">
        <f t="shared" ca="1" si="41"/>
        <v>2.7957471845969306</v>
      </c>
      <c r="L175" s="16">
        <f t="shared" ca="1" si="42"/>
        <v>2.597424798979862</v>
      </c>
      <c r="M175" s="16">
        <f t="shared" ca="1" si="43"/>
        <v>409.15187889003215</v>
      </c>
      <c r="N175" s="16">
        <f t="shared" ca="1" si="44"/>
        <v>1763.3857376326707</v>
      </c>
      <c r="O175" s="16">
        <f t="shared" ca="1" si="45"/>
        <v>100096.42464589985</v>
      </c>
      <c r="P175" s="14">
        <f t="shared" ca="1" si="46"/>
        <v>1.6116528158942489</v>
      </c>
      <c r="Q175" s="14"/>
      <c r="R175" s="14"/>
    </row>
    <row r="176" spans="1:18" x14ac:dyDescent="0.2">
      <c r="A176" s="68">
        <v>7899</v>
      </c>
      <c r="B176" s="68">
        <v>5.2496000003884546E-2</v>
      </c>
      <c r="C176" s="14"/>
      <c r="D176" s="67">
        <f t="shared" si="34"/>
        <v>0.78990000000000005</v>
      </c>
      <c r="E176" s="67">
        <f t="shared" si="35"/>
        <v>5.2496000003884546</v>
      </c>
      <c r="F176" s="16">
        <f t="shared" si="36"/>
        <v>0.62394201000000005</v>
      </c>
      <c r="G176" s="16">
        <f t="shared" si="37"/>
        <v>0.49285179369900006</v>
      </c>
      <c r="H176" s="16">
        <f t="shared" si="38"/>
        <v>0.38930363184284017</v>
      </c>
      <c r="I176" s="16">
        <f t="shared" si="39"/>
        <v>4.1466590403068402</v>
      </c>
      <c r="J176" s="16">
        <f t="shared" si="40"/>
        <v>3.2754459759383732</v>
      </c>
      <c r="K176" s="16">
        <f t="shared" ca="1" si="41"/>
        <v>2.8665905121392705</v>
      </c>
      <c r="L176" s="16">
        <f t="shared" ca="1" si="42"/>
        <v>5.6787342210856382</v>
      </c>
      <c r="M176" s="16">
        <f t="shared" ca="1" si="43"/>
        <v>522.30987428310175</v>
      </c>
      <c r="N176" s="16">
        <f t="shared" ca="1" si="44"/>
        <v>3466.569611524576</v>
      </c>
      <c r="O176" s="16">
        <f t="shared" ca="1" si="45"/>
        <v>135103.91735107117</v>
      </c>
      <c r="P176" s="14">
        <f t="shared" ca="1" si="46"/>
        <v>2.3830094882491841</v>
      </c>
      <c r="Q176" s="14"/>
      <c r="R176" s="14"/>
    </row>
    <row r="177" spans="1:18" x14ac:dyDescent="0.2">
      <c r="A177" s="68"/>
      <c r="B177" s="68"/>
      <c r="C177" s="14"/>
      <c r="D177" s="69"/>
      <c r="E177" s="69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x14ac:dyDescent="0.2">
      <c r="A178" s="68"/>
      <c r="B178" s="68"/>
      <c r="C178" s="14"/>
      <c r="D178" s="69"/>
      <c r="E178" s="69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x14ac:dyDescent="0.2">
      <c r="A179" s="68"/>
      <c r="B179" s="68"/>
      <c r="C179" s="14"/>
      <c r="D179" s="69"/>
      <c r="E179" s="69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x14ac:dyDescent="0.2">
      <c r="A180" s="68"/>
      <c r="B180" s="68"/>
      <c r="C180" s="14"/>
      <c r="D180" s="69"/>
      <c r="E180" s="69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x14ac:dyDescent="0.2">
      <c r="A181" s="68"/>
      <c r="B181" s="68"/>
      <c r="C181" s="14"/>
      <c r="D181" s="69"/>
      <c r="E181" s="69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x14ac:dyDescent="0.2">
      <c r="A182" s="68"/>
      <c r="B182" s="68"/>
      <c r="C182" s="14"/>
      <c r="D182" s="69"/>
      <c r="E182" s="69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x14ac:dyDescent="0.2">
      <c r="A183" s="68"/>
      <c r="B183" s="68"/>
      <c r="C183" s="14"/>
      <c r="D183" s="69"/>
      <c r="E183" s="69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x14ac:dyDescent="0.2">
      <c r="A184" s="68"/>
      <c r="B184" s="68"/>
      <c r="C184" s="14"/>
      <c r="D184" s="69"/>
      <c r="E184" s="69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x14ac:dyDescent="0.2">
      <c r="A185" s="68"/>
      <c r="B185" s="68"/>
      <c r="C185" s="14"/>
      <c r="D185" s="69"/>
      <c r="E185" s="69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x14ac:dyDescent="0.2">
      <c r="A186" s="68"/>
      <c r="B186" s="68"/>
      <c r="C186" s="14"/>
      <c r="D186" s="69"/>
      <c r="E186" s="69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x14ac:dyDescent="0.2">
      <c r="A187" s="68"/>
      <c r="B187" s="68"/>
      <c r="C187" s="14"/>
      <c r="D187" s="69"/>
      <c r="E187" s="69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x14ac:dyDescent="0.2">
      <c r="A188" s="68"/>
      <c r="B188" s="68"/>
      <c r="C188" s="14"/>
      <c r="D188" s="69"/>
      <c r="E188" s="69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x14ac:dyDescent="0.2">
      <c r="A189" s="68"/>
      <c r="B189" s="68"/>
      <c r="C189" s="14"/>
      <c r="D189" s="69"/>
      <c r="E189" s="69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x14ac:dyDescent="0.2">
      <c r="A190" s="68"/>
      <c r="B190" s="68"/>
      <c r="C190" s="14"/>
      <c r="D190" s="69"/>
      <c r="E190" s="69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x14ac:dyDescent="0.2">
      <c r="A191" s="68"/>
      <c r="B191" s="68"/>
      <c r="C191" s="14"/>
      <c r="D191" s="69"/>
      <c r="E191" s="69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x14ac:dyDescent="0.2">
      <c r="A192" s="68"/>
      <c r="B192" s="68"/>
      <c r="C192" s="14"/>
      <c r="D192" s="69"/>
      <c r="E192" s="69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x14ac:dyDescent="0.2">
      <c r="A193" s="68"/>
      <c r="B193" s="68"/>
      <c r="C193" s="14"/>
      <c r="D193" s="69"/>
      <c r="E193" s="69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x14ac:dyDescent="0.2">
      <c r="A194" s="22"/>
      <c r="B194" s="22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x14ac:dyDescent="0.2">
      <c r="A195" s="22"/>
      <c r="B195" s="2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x14ac:dyDescent="0.2">
      <c r="A196" s="22"/>
      <c r="B196" s="2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x14ac:dyDescent="0.2">
      <c r="A197" s="22"/>
      <c r="B197" s="22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x14ac:dyDescent="0.2">
      <c r="A198" s="22"/>
      <c r="B198" s="22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x14ac:dyDescent="0.2">
      <c r="A199" s="22"/>
      <c r="B199" s="2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x14ac:dyDescent="0.2">
      <c r="A200" s="22"/>
      <c r="B200" s="2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x14ac:dyDescent="0.2">
      <c r="A201" s="22"/>
      <c r="B201" s="22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x14ac:dyDescent="0.2">
      <c r="A202" s="22"/>
      <c r="B202" s="22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x14ac:dyDescent="0.2">
      <c r="A203" s="22"/>
      <c r="B203" s="2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x14ac:dyDescent="0.2">
      <c r="A204" s="22"/>
      <c r="B204" s="2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x14ac:dyDescent="0.2">
      <c r="A205" s="22"/>
      <c r="B205" s="22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x14ac:dyDescent="0.2">
      <c r="A206" s="22"/>
      <c r="B206" s="22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x14ac:dyDescent="0.2">
      <c r="A207" s="22"/>
      <c r="B207" s="2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x14ac:dyDescent="0.2">
      <c r="A208" s="22"/>
      <c r="B208" s="2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x14ac:dyDescent="0.2">
      <c r="A209" s="22"/>
      <c r="B209" s="22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x14ac:dyDescent="0.2">
      <c r="A210" s="22"/>
      <c r="B210" s="22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x14ac:dyDescent="0.2">
      <c r="A211" s="22"/>
      <c r="B211" s="2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x14ac:dyDescent="0.2">
      <c r="A212" s="22"/>
      <c r="B212" s="2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x14ac:dyDescent="0.2">
      <c r="A213" s="22"/>
      <c r="B213" s="22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x14ac:dyDescent="0.2">
      <c r="A214" s="22"/>
      <c r="B214" s="22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x14ac:dyDescent="0.2">
      <c r="A215" s="22"/>
      <c r="B215" s="2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x14ac:dyDescent="0.2">
      <c r="A216" s="22"/>
      <c r="B216" s="2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x14ac:dyDescent="0.2">
      <c r="A217" s="22"/>
      <c r="B217" s="22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x14ac:dyDescent="0.2">
      <c r="A218" s="22"/>
      <c r="B218" s="22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2024-09-16T06:40:39Z</dcterms:modified>
</cp:coreProperties>
</file>