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DCEEF92-A1C2-4812-854E-C15F927858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2" i="1" l="1"/>
  <c r="F42" i="1" s="1"/>
  <c r="G42" i="1" s="1"/>
  <c r="K42" i="1" s="1"/>
  <c r="Q42" i="1"/>
  <c r="E41" i="1"/>
  <c r="F41" i="1"/>
  <c r="G41" i="1" s="1"/>
  <c r="K41" i="1" s="1"/>
  <c r="Q41" i="1"/>
  <c r="E43" i="1"/>
  <c r="F43" i="1" s="1"/>
  <c r="G43" i="1" s="1"/>
  <c r="K43" i="1" s="1"/>
  <c r="Q43" i="1"/>
  <c r="E38" i="1"/>
  <c r="F38" i="1"/>
  <c r="G38" i="1"/>
  <c r="K38" i="1"/>
  <c r="E39" i="1"/>
  <c r="F39" i="1" s="1"/>
  <c r="G39" i="1" s="1"/>
  <c r="K39" i="1" s="1"/>
  <c r="E34" i="1"/>
  <c r="F34" i="1"/>
  <c r="G34" i="1"/>
  <c r="K34" i="1"/>
  <c r="E36" i="1"/>
  <c r="F36" i="1" s="1"/>
  <c r="G36" i="1" s="1"/>
  <c r="K36" i="1" s="1"/>
  <c r="E37" i="1"/>
  <c r="F37" i="1"/>
  <c r="G37" i="1"/>
  <c r="K37" i="1"/>
  <c r="E26" i="1"/>
  <c r="F26" i="1" s="1"/>
  <c r="G26" i="1" s="1"/>
  <c r="K26" i="1" s="1"/>
  <c r="E27" i="1"/>
  <c r="F27" i="1" s="1"/>
  <c r="G27" i="1" s="1"/>
  <c r="K27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5" i="1"/>
  <c r="F35" i="1" s="1"/>
  <c r="G35" i="1" s="1"/>
  <c r="K35" i="1" s="1"/>
  <c r="E40" i="1"/>
  <c r="F40" i="1" s="1"/>
  <c r="G40" i="1" s="1"/>
  <c r="K40" i="1" s="1"/>
  <c r="Q38" i="1"/>
  <c r="Q39" i="1"/>
  <c r="Q34" i="1"/>
  <c r="Q36" i="1"/>
  <c r="Q37" i="1"/>
  <c r="Q40" i="1"/>
  <c r="Q31" i="1"/>
  <c r="D9" i="1"/>
  <c r="C9" i="1"/>
  <c r="Q35" i="1"/>
  <c r="E22" i="1"/>
  <c r="F22" i="1"/>
  <c r="G22" i="1"/>
  <c r="K22" i="1" s="1"/>
  <c r="E23" i="1"/>
  <c r="F23" i="1" s="1"/>
  <c r="G23" i="1" s="1"/>
  <c r="K23" i="1" s="1"/>
  <c r="E24" i="1"/>
  <c r="F24" i="1"/>
  <c r="G24" i="1"/>
  <c r="K24" i="1" s="1"/>
  <c r="E25" i="1"/>
  <c r="F25" i="1"/>
  <c r="G25" i="1" s="1"/>
  <c r="K25" i="1" s="1"/>
  <c r="C21" i="1"/>
  <c r="E21" i="1"/>
  <c r="F21" i="1" s="1"/>
  <c r="G21" i="1" s="1"/>
  <c r="I21" i="1" s="1"/>
  <c r="E28" i="1"/>
  <c r="F28" i="1" s="1"/>
  <c r="G28" i="1" s="1"/>
  <c r="J28" i="1" s="1"/>
  <c r="Q30" i="1"/>
  <c r="Q29" i="1"/>
  <c r="Q33" i="1"/>
  <c r="Q32" i="1"/>
  <c r="Q28" i="1"/>
  <c r="Q24" i="1"/>
  <c r="Q26" i="1"/>
  <c r="Q27" i="1"/>
  <c r="Q25" i="1"/>
  <c r="Q22" i="1"/>
  <c r="Q23" i="1"/>
  <c r="F14" i="1"/>
  <c r="C17" i="1"/>
  <c r="Q21" i="1"/>
  <c r="C11" i="1"/>
  <c r="C12" i="1"/>
  <c r="O42" i="1" l="1"/>
  <c r="O41" i="1"/>
  <c r="O39" i="1"/>
  <c r="O26" i="1"/>
  <c r="O25" i="1"/>
  <c r="O24" i="1"/>
  <c r="O27" i="1"/>
  <c r="O36" i="1"/>
  <c r="O40" i="1"/>
  <c r="O33" i="1"/>
  <c r="C15" i="1"/>
  <c r="O29" i="1"/>
  <c r="O31" i="1"/>
  <c r="O34" i="1"/>
  <c r="O22" i="1"/>
  <c r="O21" i="1"/>
  <c r="O30" i="1"/>
  <c r="O38" i="1"/>
  <c r="O28" i="1"/>
  <c r="O23" i="1"/>
  <c r="O37" i="1"/>
  <c r="O35" i="1"/>
  <c r="O32" i="1"/>
  <c r="O43" i="1"/>
  <c r="C16" i="1"/>
  <c r="D18" i="1" s="1"/>
  <c r="F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<sst xmlns="http://schemas.openxmlformats.org/spreadsheetml/2006/main" count="94" uniqueCount="65">
  <si>
    <t>VSB-063</t>
  </si>
  <si>
    <t>V</t>
  </si>
  <si>
    <t>IBVS 6244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</si>
  <si>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</si>
  <si>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</si>
  <si>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</si>
  <si>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</si>
  <si>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</si>
  <si>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</si>
  <si>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</si>
  <si>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</si>
  <si>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</si>
  <si>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</si>
  <si>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</si>
  <si>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</si>
  <si>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</si>
  <si>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</si>
  <si>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</si>
  <si>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</si>
  <si>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</si>
  <si>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</si>
  <si>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</si>
  <si>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</si>
  <si>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</si>
  <si>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</si>
  <si>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</si>
  <si>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</si>
  <si>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</si>
  <si>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</si>
  <si>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</si>
  <si>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</si>
  <si>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</si>
  <si>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</si>
  <si>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</si>
  <si>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</si>
  <si>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</si>
  <si>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</si>
  <si>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</si>
  <si>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</si>
  <si>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</si>
  <si>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</si>
  <si>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</si>
  <si>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</si>
  <si>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</si>
  <si>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</si>
  <si>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V0527 And / GSC 2300-1607</t>
  </si>
  <si>
    <t>EW</t>
  </si>
  <si>
    <t>OEJV 0160</t>
  </si>
  <si>
    <t>I</t>
  </si>
  <si>
    <t>IBVS 6152</t>
  </si>
  <si>
    <t>OEJV 0168</t>
  </si>
  <si>
    <t>IBVS 6195</t>
  </si>
  <si>
    <t>vis</t>
  </si>
  <si>
    <t>OEJV 0179</t>
  </si>
  <si>
    <t>OEJV 0203</t>
  </si>
  <si>
    <t>II</t>
  </si>
  <si>
    <t>OEJV 0211</t>
  </si>
  <si>
    <t>JBAV, 60</t>
  </si>
  <si>
    <t>VSB, 91</t>
  </si>
  <si>
    <t>OEJV 250</t>
  </si>
  <si>
    <t>Next ToM-P</t>
  </si>
  <si>
    <t>Next ToM-S</t>
  </si>
  <si>
    <t>JAVSO..48.1</t>
  </si>
  <si>
    <t>Mag R</t>
  </si>
  <si>
    <t>10.65-11.05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</si>
</sst>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7" fillId="0" borderId="0" xfId="0" applyFont="1">
      <alignment vertical="top"/>
    </xf>
    <xf numFmtId="0" fontId="34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3" fillId="0" borderId="0" xfId="42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33" fillId="0" borderId="0" xfId="0" applyFont="1">
      <alignment vertical="top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5" fillId="0" borderId="0" xfId="41" applyFont="1" applyAlignment="1">
      <alignment horizontal="left"/>
    </xf>
    <xf numFmtId="0" fontId="35" fillId="0" borderId="0" xfId="41" applyFont="1" applyAlignment="1">
      <alignment horizontal="center" wrapText="1"/>
    </xf>
    <xf numFmtId="0" fontId="35" fillId="0" borderId="0" xfId="41" applyFont="1" applyAlignment="1">
      <alignment horizontal="left" wrapText="1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165" fontId="37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top"/>
    </xf>
    <xf numFmtId="0" fontId="6" fillId="24" borderId="11" xfId="0" applyFont="1" applyFill="1" applyBorder="1" applyAlignment="1">
      <alignment horizontal="right"/>
    </xf>
    <xf numFmtId="0" fontId="6" fillId="24" borderId="12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right" vertical="top"/>
    </xf>
    <xf numFmtId="0" fontId="13" fillId="0" borderId="14" xfId="0" applyFont="1" applyBorder="1">
      <alignment vertical="top"/>
    </xf>
    <xf numFmtId="0" fontId="10" fillId="0" borderId="14" xfId="0" applyFont="1" applyBorder="1">
      <alignment vertical="top"/>
    </xf>
    <xf numFmtId="0" fontId="9" fillId="0" borderId="14" xfId="0" applyFont="1" applyBorder="1" applyAlignment="1"/>
    <xf numFmtId="22" fontId="9" fillId="0" borderId="14" xfId="0" applyNumberFormat="1" applyFont="1" applyBorder="1">
      <alignment vertical="top"/>
    </xf>
    <xf numFmtId="22" fontId="39" fillId="0" borderId="15" xfId="0" applyNumberFormat="1" applyFont="1" applyBorder="1" applyAlignment="1"/>
    <xf numFmtId="0" fontId="38" fillId="0" borderId="16" xfId="0" applyFont="1" applyBorder="1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V0527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3.5999999999999999E-3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1.4E-3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1.2E-4</c:v>
                  </c:pt>
                  <c:pt idx="18">
                    <c:v>1.2E-4</c:v>
                  </c:pt>
                  <c:pt idx="19">
                    <c:v>2.9999999999999997E-4</c:v>
                  </c:pt>
                  <c:pt idx="20">
                    <c:v>8.0000000000000004E-4</c:v>
                  </c:pt>
                  <c:pt idx="21">
                    <c:v>4.0000000000000003E-5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3.5999999999999999E-3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1.4E-3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1.2E-4</c:v>
                  </c:pt>
                  <c:pt idx="18">
                    <c:v>1.2E-4</c:v>
                  </c:pt>
                  <c:pt idx="19">
                    <c:v>2.9999999999999997E-4</c:v>
                  </c:pt>
                  <c:pt idx="20">
                    <c:v>8.0000000000000004E-4</c:v>
                  </c:pt>
                  <c:pt idx="21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6215</c:v>
                </c:pt>
                <c:pt idx="2">
                  <c:v>6723</c:v>
                </c:pt>
                <c:pt idx="3">
                  <c:v>7304</c:v>
                </c:pt>
                <c:pt idx="4">
                  <c:v>7324</c:v>
                </c:pt>
                <c:pt idx="5">
                  <c:v>7324</c:v>
                </c:pt>
                <c:pt idx="6">
                  <c:v>7324</c:v>
                </c:pt>
                <c:pt idx="7">
                  <c:v>7772</c:v>
                </c:pt>
                <c:pt idx="8">
                  <c:v>8236</c:v>
                </c:pt>
                <c:pt idx="9">
                  <c:v>8316</c:v>
                </c:pt>
                <c:pt idx="10">
                  <c:v>8765</c:v>
                </c:pt>
                <c:pt idx="11">
                  <c:v>8814.5</c:v>
                </c:pt>
                <c:pt idx="12">
                  <c:v>8864</c:v>
                </c:pt>
                <c:pt idx="13">
                  <c:v>8998</c:v>
                </c:pt>
                <c:pt idx="14">
                  <c:v>9333.5</c:v>
                </c:pt>
                <c:pt idx="15">
                  <c:v>9345</c:v>
                </c:pt>
                <c:pt idx="16">
                  <c:v>9442</c:v>
                </c:pt>
                <c:pt idx="17">
                  <c:v>9504.5</c:v>
                </c:pt>
                <c:pt idx="18">
                  <c:v>9504.5</c:v>
                </c:pt>
                <c:pt idx="19">
                  <c:v>10343</c:v>
                </c:pt>
                <c:pt idx="20">
                  <c:v>11433</c:v>
                </c:pt>
                <c:pt idx="21">
                  <c:v>11455.5</c:v>
                </c:pt>
                <c:pt idx="22">
                  <c:v>11464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4B-4436-91E2-C34364BA21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3.5999999999999999E-3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1.4E-3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1.2E-4</c:v>
                  </c:pt>
                  <c:pt idx="18">
                    <c:v>1.2E-4</c:v>
                  </c:pt>
                  <c:pt idx="19">
                    <c:v>2.9999999999999997E-4</c:v>
                  </c:pt>
                  <c:pt idx="20">
                    <c:v>8.0000000000000004E-4</c:v>
                  </c:pt>
                  <c:pt idx="21">
                    <c:v>4.0000000000000003E-5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3.5999999999999999E-3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1.4E-3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1.2E-4</c:v>
                  </c:pt>
                  <c:pt idx="18">
                    <c:v>1.2E-4</c:v>
                  </c:pt>
                  <c:pt idx="19">
                    <c:v>2.9999999999999997E-4</c:v>
                  </c:pt>
                  <c:pt idx="20">
                    <c:v>8.0000000000000004E-4</c:v>
                  </c:pt>
                  <c:pt idx="21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6215</c:v>
                </c:pt>
                <c:pt idx="2">
                  <c:v>6723</c:v>
                </c:pt>
                <c:pt idx="3">
                  <c:v>7304</c:v>
                </c:pt>
                <c:pt idx="4">
                  <c:v>7324</c:v>
                </c:pt>
                <c:pt idx="5">
                  <c:v>7324</c:v>
                </c:pt>
                <c:pt idx="6">
                  <c:v>7324</c:v>
                </c:pt>
                <c:pt idx="7">
                  <c:v>7772</c:v>
                </c:pt>
                <c:pt idx="8">
                  <c:v>8236</c:v>
                </c:pt>
                <c:pt idx="9">
                  <c:v>8316</c:v>
                </c:pt>
                <c:pt idx="10">
                  <c:v>8765</c:v>
                </c:pt>
                <c:pt idx="11">
                  <c:v>8814.5</c:v>
                </c:pt>
                <c:pt idx="12">
                  <c:v>8864</c:v>
                </c:pt>
                <c:pt idx="13">
                  <c:v>8998</c:v>
                </c:pt>
                <c:pt idx="14">
                  <c:v>9333.5</c:v>
                </c:pt>
                <c:pt idx="15">
                  <c:v>9345</c:v>
                </c:pt>
                <c:pt idx="16">
                  <c:v>9442</c:v>
                </c:pt>
                <c:pt idx="17">
                  <c:v>9504.5</c:v>
                </c:pt>
                <c:pt idx="18">
                  <c:v>9504.5</c:v>
                </c:pt>
                <c:pt idx="19">
                  <c:v>10343</c:v>
                </c:pt>
                <c:pt idx="20">
                  <c:v>11433</c:v>
                </c:pt>
                <c:pt idx="21">
                  <c:v>11455.5</c:v>
                </c:pt>
                <c:pt idx="22">
                  <c:v>11464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4B-4436-91E2-C34364BA21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3.5999999999999999E-3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1.4E-3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1.2E-4</c:v>
                  </c:pt>
                  <c:pt idx="18">
                    <c:v>1.2E-4</c:v>
                  </c:pt>
                  <c:pt idx="19">
                    <c:v>2.9999999999999997E-4</c:v>
                  </c:pt>
                  <c:pt idx="20">
                    <c:v>8.0000000000000004E-4</c:v>
                  </c:pt>
                  <c:pt idx="21">
                    <c:v>4.0000000000000003E-5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3.5999999999999999E-3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1.4E-3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1.2E-4</c:v>
                  </c:pt>
                  <c:pt idx="18">
                    <c:v>1.2E-4</c:v>
                  </c:pt>
                  <c:pt idx="19">
                    <c:v>2.9999999999999997E-4</c:v>
                  </c:pt>
                  <c:pt idx="20">
                    <c:v>8.0000000000000004E-4</c:v>
                  </c:pt>
                  <c:pt idx="21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6215</c:v>
                </c:pt>
                <c:pt idx="2">
                  <c:v>6723</c:v>
                </c:pt>
                <c:pt idx="3">
                  <c:v>7304</c:v>
                </c:pt>
                <c:pt idx="4">
                  <c:v>7324</c:v>
                </c:pt>
                <c:pt idx="5">
                  <c:v>7324</c:v>
                </c:pt>
                <c:pt idx="6">
                  <c:v>7324</c:v>
                </c:pt>
                <c:pt idx="7">
                  <c:v>7772</c:v>
                </c:pt>
                <c:pt idx="8">
                  <c:v>8236</c:v>
                </c:pt>
                <c:pt idx="9">
                  <c:v>8316</c:v>
                </c:pt>
                <c:pt idx="10">
                  <c:v>8765</c:v>
                </c:pt>
                <c:pt idx="11">
                  <c:v>8814.5</c:v>
                </c:pt>
                <c:pt idx="12">
                  <c:v>8864</c:v>
                </c:pt>
                <c:pt idx="13">
                  <c:v>8998</c:v>
                </c:pt>
                <c:pt idx="14">
                  <c:v>9333.5</c:v>
                </c:pt>
                <c:pt idx="15">
                  <c:v>9345</c:v>
                </c:pt>
                <c:pt idx="16">
                  <c:v>9442</c:v>
                </c:pt>
                <c:pt idx="17">
                  <c:v>9504.5</c:v>
                </c:pt>
                <c:pt idx="18">
                  <c:v>9504.5</c:v>
                </c:pt>
                <c:pt idx="19">
                  <c:v>10343</c:v>
                </c:pt>
                <c:pt idx="20">
                  <c:v>11433</c:v>
                </c:pt>
                <c:pt idx="21">
                  <c:v>11455.5</c:v>
                </c:pt>
                <c:pt idx="22">
                  <c:v>11464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4.6599999994214159E-2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4B-4436-91E2-C34364BA21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3.5999999999999999E-3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1.4E-3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1.2E-4</c:v>
                  </c:pt>
                  <c:pt idx="18">
                    <c:v>1.2E-4</c:v>
                  </c:pt>
                  <c:pt idx="19">
                    <c:v>2.9999999999999997E-4</c:v>
                  </c:pt>
                  <c:pt idx="20">
                    <c:v>8.0000000000000004E-4</c:v>
                  </c:pt>
                  <c:pt idx="21">
                    <c:v>4.0000000000000003E-5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3.5999999999999999E-3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1.4E-3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1.2E-4</c:v>
                  </c:pt>
                  <c:pt idx="18">
                    <c:v>1.2E-4</c:v>
                  </c:pt>
                  <c:pt idx="19">
                    <c:v>2.9999999999999997E-4</c:v>
                  </c:pt>
                  <c:pt idx="20">
                    <c:v>8.0000000000000004E-4</c:v>
                  </c:pt>
                  <c:pt idx="21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6215</c:v>
                </c:pt>
                <c:pt idx="2">
                  <c:v>6723</c:v>
                </c:pt>
                <c:pt idx="3">
                  <c:v>7304</c:v>
                </c:pt>
                <c:pt idx="4">
                  <c:v>7324</c:v>
                </c:pt>
                <c:pt idx="5">
                  <c:v>7324</c:v>
                </c:pt>
                <c:pt idx="6">
                  <c:v>7324</c:v>
                </c:pt>
                <c:pt idx="7">
                  <c:v>7772</c:v>
                </c:pt>
                <c:pt idx="8">
                  <c:v>8236</c:v>
                </c:pt>
                <c:pt idx="9">
                  <c:v>8316</c:v>
                </c:pt>
                <c:pt idx="10">
                  <c:v>8765</c:v>
                </c:pt>
                <c:pt idx="11">
                  <c:v>8814.5</c:v>
                </c:pt>
                <c:pt idx="12">
                  <c:v>8864</c:v>
                </c:pt>
                <c:pt idx="13">
                  <c:v>8998</c:v>
                </c:pt>
                <c:pt idx="14">
                  <c:v>9333.5</c:v>
                </c:pt>
                <c:pt idx="15">
                  <c:v>9345</c:v>
                </c:pt>
                <c:pt idx="16">
                  <c:v>9442</c:v>
                </c:pt>
                <c:pt idx="17">
                  <c:v>9504.5</c:v>
                </c:pt>
                <c:pt idx="18">
                  <c:v>9504.5</c:v>
                </c:pt>
                <c:pt idx="19">
                  <c:v>10343</c:v>
                </c:pt>
                <c:pt idx="20">
                  <c:v>11433</c:v>
                </c:pt>
                <c:pt idx="21">
                  <c:v>11455.5</c:v>
                </c:pt>
                <c:pt idx="22">
                  <c:v>11464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4.5900000004621688E-2</c:v>
                </c:pt>
                <c:pt idx="2">
                  <c:v>4.2200000003504101E-2</c:v>
                </c:pt>
                <c:pt idx="3">
                  <c:v>4.8790000000735745E-2</c:v>
                </c:pt>
                <c:pt idx="4">
                  <c:v>3.980000000592554E-2</c:v>
                </c:pt>
                <c:pt idx="5">
                  <c:v>4.4800000003306195E-2</c:v>
                </c:pt>
                <c:pt idx="6">
                  <c:v>4.5540000006440096E-2</c:v>
                </c:pt>
                <c:pt idx="8">
                  <c:v>4.979000000457745E-2</c:v>
                </c:pt>
                <c:pt idx="9">
                  <c:v>4.6300000001792796E-2</c:v>
                </c:pt>
                <c:pt idx="10">
                  <c:v>5.8450000004086178E-2</c:v>
                </c:pt>
                <c:pt idx="11">
                  <c:v>5.7355221404577605E-2</c:v>
                </c:pt>
                <c:pt idx="12">
                  <c:v>5.791999999928521E-2</c:v>
                </c:pt>
                <c:pt idx="13">
                  <c:v>6.2190000178816263E-2</c:v>
                </c:pt>
                <c:pt idx="14">
                  <c:v>6.3625000002502929E-2</c:v>
                </c:pt>
                <c:pt idx="15">
                  <c:v>6.5420000093581621E-2</c:v>
                </c:pt>
                <c:pt idx="16">
                  <c:v>6.2399999820627272E-2</c:v>
                </c:pt>
                <c:pt idx="17">
                  <c:v>6.6745000003720634E-2</c:v>
                </c:pt>
                <c:pt idx="18">
                  <c:v>6.6745000003720634E-2</c:v>
                </c:pt>
                <c:pt idx="19">
                  <c:v>7.4950000001990702E-2</c:v>
                </c:pt>
                <c:pt idx="20">
                  <c:v>7.8649999995832331E-2</c:v>
                </c:pt>
                <c:pt idx="21">
                  <c:v>7.9825000000710133E-2</c:v>
                </c:pt>
                <c:pt idx="22">
                  <c:v>7.8099999998812564E-2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4B-4436-91E2-C34364BA21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3.5999999999999999E-3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1.4E-3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1.2E-4</c:v>
                  </c:pt>
                  <c:pt idx="18">
                    <c:v>1.2E-4</c:v>
                  </c:pt>
                  <c:pt idx="19">
                    <c:v>2.9999999999999997E-4</c:v>
                  </c:pt>
                  <c:pt idx="20">
                    <c:v>8.0000000000000004E-4</c:v>
                  </c:pt>
                  <c:pt idx="21">
                    <c:v>4.0000000000000003E-5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3.5999999999999999E-3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1.4E-3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1.2E-4</c:v>
                  </c:pt>
                  <c:pt idx="18">
                    <c:v>1.2E-4</c:v>
                  </c:pt>
                  <c:pt idx="19">
                    <c:v>2.9999999999999997E-4</c:v>
                  </c:pt>
                  <c:pt idx="20">
                    <c:v>8.0000000000000004E-4</c:v>
                  </c:pt>
                  <c:pt idx="21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6215</c:v>
                </c:pt>
                <c:pt idx="2">
                  <c:v>6723</c:v>
                </c:pt>
                <c:pt idx="3">
                  <c:v>7304</c:v>
                </c:pt>
                <c:pt idx="4">
                  <c:v>7324</c:v>
                </c:pt>
                <c:pt idx="5">
                  <c:v>7324</c:v>
                </c:pt>
                <c:pt idx="6">
                  <c:v>7324</c:v>
                </c:pt>
                <c:pt idx="7">
                  <c:v>7772</c:v>
                </c:pt>
                <c:pt idx="8">
                  <c:v>8236</c:v>
                </c:pt>
                <c:pt idx="9">
                  <c:v>8316</c:v>
                </c:pt>
                <c:pt idx="10">
                  <c:v>8765</c:v>
                </c:pt>
                <c:pt idx="11">
                  <c:v>8814.5</c:v>
                </c:pt>
                <c:pt idx="12">
                  <c:v>8864</c:v>
                </c:pt>
                <c:pt idx="13">
                  <c:v>8998</c:v>
                </c:pt>
                <c:pt idx="14">
                  <c:v>9333.5</c:v>
                </c:pt>
                <c:pt idx="15">
                  <c:v>9345</c:v>
                </c:pt>
                <c:pt idx="16">
                  <c:v>9442</c:v>
                </c:pt>
                <c:pt idx="17">
                  <c:v>9504.5</c:v>
                </c:pt>
                <c:pt idx="18">
                  <c:v>9504.5</c:v>
                </c:pt>
                <c:pt idx="19">
                  <c:v>10343</c:v>
                </c:pt>
                <c:pt idx="20">
                  <c:v>11433</c:v>
                </c:pt>
                <c:pt idx="21">
                  <c:v>11455.5</c:v>
                </c:pt>
                <c:pt idx="22">
                  <c:v>11464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4B-4436-91E2-C34364BA21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3.5999999999999999E-3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1.4E-3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1.2E-4</c:v>
                  </c:pt>
                  <c:pt idx="18">
                    <c:v>1.2E-4</c:v>
                  </c:pt>
                  <c:pt idx="19">
                    <c:v>2.9999999999999997E-4</c:v>
                  </c:pt>
                  <c:pt idx="20">
                    <c:v>8.0000000000000004E-4</c:v>
                  </c:pt>
                  <c:pt idx="21">
                    <c:v>4.0000000000000003E-5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3.5999999999999999E-3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1.4E-3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1.2E-4</c:v>
                  </c:pt>
                  <c:pt idx="18">
                    <c:v>1.2E-4</c:v>
                  </c:pt>
                  <c:pt idx="19">
                    <c:v>2.9999999999999997E-4</c:v>
                  </c:pt>
                  <c:pt idx="20">
                    <c:v>8.0000000000000004E-4</c:v>
                  </c:pt>
                  <c:pt idx="21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6215</c:v>
                </c:pt>
                <c:pt idx="2">
                  <c:v>6723</c:v>
                </c:pt>
                <c:pt idx="3">
                  <c:v>7304</c:v>
                </c:pt>
                <c:pt idx="4">
                  <c:v>7324</c:v>
                </c:pt>
                <c:pt idx="5">
                  <c:v>7324</c:v>
                </c:pt>
                <c:pt idx="6">
                  <c:v>7324</c:v>
                </c:pt>
                <c:pt idx="7">
                  <c:v>7772</c:v>
                </c:pt>
                <c:pt idx="8">
                  <c:v>8236</c:v>
                </c:pt>
                <c:pt idx="9">
                  <c:v>8316</c:v>
                </c:pt>
                <c:pt idx="10">
                  <c:v>8765</c:v>
                </c:pt>
                <c:pt idx="11">
                  <c:v>8814.5</c:v>
                </c:pt>
                <c:pt idx="12">
                  <c:v>8864</c:v>
                </c:pt>
                <c:pt idx="13">
                  <c:v>8998</c:v>
                </c:pt>
                <c:pt idx="14">
                  <c:v>9333.5</c:v>
                </c:pt>
                <c:pt idx="15">
                  <c:v>9345</c:v>
                </c:pt>
                <c:pt idx="16">
                  <c:v>9442</c:v>
                </c:pt>
                <c:pt idx="17">
                  <c:v>9504.5</c:v>
                </c:pt>
                <c:pt idx="18">
                  <c:v>9504.5</c:v>
                </c:pt>
                <c:pt idx="19">
                  <c:v>10343</c:v>
                </c:pt>
                <c:pt idx="20">
                  <c:v>11433</c:v>
                </c:pt>
                <c:pt idx="21">
                  <c:v>11455.5</c:v>
                </c:pt>
                <c:pt idx="22">
                  <c:v>11464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4B-4436-91E2-C34364BA21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3.5999999999999999E-3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1.4E-3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1.2E-4</c:v>
                  </c:pt>
                  <c:pt idx="18">
                    <c:v>1.2E-4</c:v>
                  </c:pt>
                  <c:pt idx="19">
                    <c:v>2.9999999999999997E-4</c:v>
                  </c:pt>
                  <c:pt idx="20">
                    <c:v>8.0000000000000004E-4</c:v>
                  </c:pt>
                  <c:pt idx="21">
                    <c:v>4.0000000000000003E-5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3.5999999999999999E-3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1.4E-3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1.2E-4</c:v>
                  </c:pt>
                  <c:pt idx="18">
                    <c:v>1.2E-4</c:v>
                  </c:pt>
                  <c:pt idx="19">
                    <c:v>2.9999999999999997E-4</c:v>
                  </c:pt>
                  <c:pt idx="20">
                    <c:v>8.0000000000000004E-4</c:v>
                  </c:pt>
                  <c:pt idx="21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6215</c:v>
                </c:pt>
                <c:pt idx="2">
                  <c:v>6723</c:v>
                </c:pt>
                <c:pt idx="3">
                  <c:v>7304</c:v>
                </c:pt>
                <c:pt idx="4">
                  <c:v>7324</c:v>
                </c:pt>
                <c:pt idx="5">
                  <c:v>7324</c:v>
                </c:pt>
                <c:pt idx="6">
                  <c:v>7324</c:v>
                </c:pt>
                <c:pt idx="7">
                  <c:v>7772</c:v>
                </c:pt>
                <c:pt idx="8">
                  <c:v>8236</c:v>
                </c:pt>
                <c:pt idx="9">
                  <c:v>8316</c:v>
                </c:pt>
                <c:pt idx="10">
                  <c:v>8765</c:v>
                </c:pt>
                <c:pt idx="11">
                  <c:v>8814.5</c:v>
                </c:pt>
                <c:pt idx="12">
                  <c:v>8864</c:v>
                </c:pt>
                <c:pt idx="13">
                  <c:v>8998</c:v>
                </c:pt>
                <c:pt idx="14">
                  <c:v>9333.5</c:v>
                </c:pt>
                <c:pt idx="15">
                  <c:v>9345</c:v>
                </c:pt>
                <c:pt idx="16">
                  <c:v>9442</c:v>
                </c:pt>
                <c:pt idx="17">
                  <c:v>9504.5</c:v>
                </c:pt>
                <c:pt idx="18">
                  <c:v>9504.5</c:v>
                </c:pt>
                <c:pt idx="19">
                  <c:v>10343</c:v>
                </c:pt>
                <c:pt idx="20">
                  <c:v>11433</c:v>
                </c:pt>
                <c:pt idx="21">
                  <c:v>11455.5</c:v>
                </c:pt>
                <c:pt idx="22">
                  <c:v>11464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4B-4436-91E2-C34364BA21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6215</c:v>
                </c:pt>
                <c:pt idx="2">
                  <c:v>6723</c:v>
                </c:pt>
                <c:pt idx="3">
                  <c:v>7304</c:v>
                </c:pt>
                <c:pt idx="4">
                  <c:v>7324</c:v>
                </c:pt>
                <c:pt idx="5">
                  <c:v>7324</c:v>
                </c:pt>
                <c:pt idx="6">
                  <c:v>7324</c:v>
                </c:pt>
                <c:pt idx="7">
                  <c:v>7772</c:v>
                </c:pt>
                <c:pt idx="8">
                  <c:v>8236</c:v>
                </c:pt>
                <c:pt idx="9">
                  <c:v>8316</c:v>
                </c:pt>
                <c:pt idx="10">
                  <c:v>8765</c:v>
                </c:pt>
                <c:pt idx="11">
                  <c:v>8814.5</c:v>
                </c:pt>
                <c:pt idx="12">
                  <c:v>8864</c:v>
                </c:pt>
                <c:pt idx="13">
                  <c:v>8998</c:v>
                </c:pt>
                <c:pt idx="14">
                  <c:v>9333.5</c:v>
                </c:pt>
                <c:pt idx="15">
                  <c:v>9345</c:v>
                </c:pt>
                <c:pt idx="16">
                  <c:v>9442</c:v>
                </c:pt>
                <c:pt idx="17">
                  <c:v>9504.5</c:v>
                </c:pt>
                <c:pt idx="18">
                  <c:v>9504.5</c:v>
                </c:pt>
                <c:pt idx="19">
                  <c:v>10343</c:v>
                </c:pt>
                <c:pt idx="20">
                  <c:v>11433</c:v>
                </c:pt>
                <c:pt idx="21">
                  <c:v>11455.5</c:v>
                </c:pt>
                <c:pt idx="22">
                  <c:v>11464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-2.0562512019382626E-2</c:v>
                </c:pt>
                <c:pt idx="1">
                  <c:v>3.4587859149550287E-2</c:v>
                </c:pt>
                <c:pt idx="2">
                  <c:v>3.9095725368990017E-2</c:v>
                </c:pt>
                <c:pt idx="3">
                  <c:v>4.4251375513664204E-2</c:v>
                </c:pt>
                <c:pt idx="4">
                  <c:v>4.442885056167363E-2</c:v>
                </c:pt>
                <c:pt idx="5">
                  <c:v>4.442885056167363E-2</c:v>
                </c:pt>
                <c:pt idx="6">
                  <c:v>4.442885056167363E-2</c:v>
                </c:pt>
                <c:pt idx="7">
                  <c:v>4.8404291637085053E-2</c:v>
                </c:pt>
                <c:pt idx="8">
                  <c:v>5.2521712750904018E-2</c:v>
                </c:pt>
                <c:pt idx="9">
                  <c:v>5.3231612942941764E-2</c:v>
                </c:pt>
                <c:pt idx="10">
                  <c:v>5.7215927770753655E-2</c:v>
                </c:pt>
                <c:pt idx="11">
                  <c:v>5.7655178514577021E-2</c:v>
                </c:pt>
                <c:pt idx="12">
                  <c:v>5.8094429258400374E-2</c:v>
                </c:pt>
                <c:pt idx="13">
                  <c:v>5.9283512080063605E-2</c:v>
                </c:pt>
                <c:pt idx="14">
                  <c:v>6.2260656010421939E-2</c:v>
                </c:pt>
                <c:pt idx="15">
                  <c:v>6.236270416302736E-2</c:v>
                </c:pt>
                <c:pt idx="16">
                  <c:v>6.3223458145873143E-2</c:v>
                </c:pt>
                <c:pt idx="17">
                  <c:v>6.3778067670902633E-2</c:v>
                </c:pt>
                <c:pt idx="18">
                  <c:v>6.3778067670902633E-2</c:v>
                </c:pt>
                <c:pt idx="19">
                  <c:v>7.1218709058698329E-2</c:v>
                </c:pt>
                <c:pt idx="20">
                  <c:v>8.0891099175212713E-2</c:v>
                </c:pt>
                <c:pt idx="21">
                  <c:v>8.1090758604223323E-2</c:v>
                </c:pt>
                <c:pt idx="22">
                  <c:v>8.1166185499627341E-2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4B-4436-91E2-C34364BA219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6215</c:v>
                </c:pt>
                <c:pt idx="2">
                  <c:v>6723</c:v>
                </c:pt>
                <c:pt idx="3">
                  <c:v>7304</c:v>
                </c:pt>
                <c:pt idx="4">
                  <c:v>7324</c:v>
                </c:pt>
                <c:pt idx="5">
                  <c:v>7324</c:v>
                </c:pt>
                <c:pt idx="6">
                  <c:v>7324</c:v>
                </c:pt>
                <c:pt idx="7">
                  <c:v>7772</c:v>
                </c:pt>
                <c:pt idx="8">
                  <c:v>8236</c:v>
                </c:pt>
                <c:pt idx="9">
                  <c:v>8316</c:v>
                </c:pt>
                <c:pt idx="10">
                  <c:v>8765</c:v>
                </c:pt>
                <c:pt idx="11">
                  <c:v>8814.5</c:v>
                </c:pt>
                <c:pt idx="12">
                  <c:v>8864</c:v>
                </c:pt>
                <c:pt idx="13">
                  <c:v>8998</c:v>
                </c:pt>
                <c:pt idx="14">
                  <c:v>9333.5</c:v>
                </c:pt>
                <c:pt idx="15">
                  <c:v>9345</c:v>
                </c:pt>
                <c:pt idx="16">
                  <c:v>9442</c:v>
                </c:pt>
                <c:pt idx="17">
                  <c:v>9504.5</c:v>
                </c:pt>
                <c:pt idx="18">
                  <c:v>9504.5</c:v>
                </c:pt>
                <c:pt idx="19">
                  <c:v>10343</c:v>
                </c:pt>
                <c:pt idx="20">
                  <c:v>11433</c:v>
                </c:pt>
                <c:pt idx="21">
                  <c:v>11455.5</c:v>
                </c:pt>
                <c:pt idx="22">
                  <c:v>11464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4B-4436-91E2-C34364BA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357552"/>
        <c:axId val="1"/>
      </c:scatterChart>
      <c:valAx>
        <c:axId val="698357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357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62E357C-04D7-7C56-B807-70E56090D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30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45</v>
      </c>
    </row>
    <row r="2" spans="1:6">
      <c r="A2" t="s">
        <v>30</v>
      </c>
      <c r="B2" t="s">
        <v>46</v>
      </c>
      <c r="C2" s="3"/>
    </row>
    <row r="3" spans="1:6" ht="13.5" thickBot="1"/>
    <row r="4" spans="1:6" ht="14.25" thickTop="1" thickBot="1">
      <c r="A4" s="5" t="s">
        <v>7</v>
      </c>
      <c r="C4" s="23" t="s">
        <v>43</v>
      </c>
      <c r="D4" s="24" t="s">
        <v>43</v>
      </c>
    </row>
    <row r="5" spans="1:6" ht="13.5" thickTop="1">
      <c r="A5" s="9" t="s">
        <v>35</v>
      </c>
      <c r="B5" s="10"/>
      <c r="C5" s="11">
        <v>-9.5</v>
      </c>
      <c r="D5" s="10" t="s">
        <v>36</v>
      </c>
    </row>
    <row r="6" spans="1:6">
      <c r="A6" s="5" t="s">
        <v>8</v>
      </c>
    </row>
    <row r="7" spans="1:6">
      <c r="A7" t="s">
        <v>9</v>
      </c>
      <c r="C7" s="57">
        <v>51478.856</v>
      </c>
      <c r="D7" s="25" t="s">
        <v>44</v>
      </c>
    </row>
    <row r="8" spans="1:6">
      <c r="A8" t="s">
        <v>10</v>
      </c>
      <c r="C8" s="57">
        <v>0.70065</v>
      </c>
      <c r="D8" s="25" t="s">
        <v>44</v>
      </c>
    </row>
    <row r="9" spans="1:6">
      <c r="A9" s="20" t="s">
        <v>38</v>
      </c>
      <c r="B9" s="21">
        <v>27</v>
      </c>
      <c r="C9" s="58" t="str">
        <f>"F"&amp;B9</f>
        <v>F27</v>
      </c>
      <c r="D9" s="13" t="str">
        <f>"G"&amp;B9</f>
        <v>G27</v>
      </c>
    </row>
    <row r="10" spans="1:6" ht="13.5" thickBot="1">
      <c r="A10" s="10"/>
      <c r="B10" s="10"/>
      <c r="C10" s="4" t="s">
        <v>26</v>
      </c>
      <c r="D10" s="4" t="s">
        <v>27</v>
      </c>
      <c r="E10" s="10"/>
    </row>
    <row r="11" spans="1:6">
      <c r="A11" s="10" t="s">
        <v>22</v>
      </c>
      <c r="B11" s="10"/>
      <c r="C11" s="19">
        <f ca="1">INTERCEPT(INDIRECT($D$9):G992,INDIRECT($C$9):F992)</f>
        <v>-2.0562512019382626E-2</v>
      </c>
      <c r="D11" s="3"/>
      <c r="E11" s="10"/>
    </row>
    <row r="12" spans="1:6">
      <c r="A12" s="10" t="s">
        <v>23</v>
      </c>
      <c r="B12" s="10"/>
      <c r="C12" s="19">
        <f ca="1">SLOPE(INDIRECT($D$9):G992,INDIRECT($C$9):F992)</f>
        <v>8.8737524004719089E-6</v>
      </c>
      <c r="D12" s="3"/>
      <c r="E12" s="59" t="s">
        <v>63</v>
      </c>
      <c r="F12" s="60" t="s">
        <v>64</v>
      </c>
    </row>
    <row r="13" spans="1:6">
      <c r="A13" s="10" t="s">
        <v>25</v>
      </c>
      <c r="B13" s="10"/>
      <c r="C13" s="3" t="s">
        <v>20</v>
      </c>
      <c r="E13" s="61" t="s">
        <v>40</v>
      </c>
      <c r="F13" s="62">
        <v>1</v>
      </c>
    </row>
    <row r="14" spans="1:6">
      <c r="A14" s="10"/>
      <c r="B14" s="10"/>
      <c r="C14" s="10"/>
      <c r="E14" s="61" t="s">
        <v>37</v>
      </c>
      <c r="F14" s="63">
        <f ca="1">NOW()+15018.5+$C$5/24</f>
        <v>60520.486517245365</v>
      </c>
    </row>
    <row r="15" spans="1:6">
      <c r="A15" s="12" t="s">
        <v>24</v>
      </c>
      <c r="B15" s="10"/>
      <c r="C15" s="13">
        <f ca="1">(C7+C11)+(C8+C12)*INT(MAX(F21:F3533))</f>
        <v>59511.1887661855</v>
      </c>
      <c r="E15" s="61" t="s">
        <v>41</v>
      </c>
      <c r="F15" s="63">
        <f ca="1">ROUND(2*(F14-$C$7)/$C$8,0)/2+F13</f>
        <v>12905.5</v>
      </c>
    </row>
    <row r="16" spans="1:6">
      <c r="A16" s="15" t="s">
        <v>11</v>
      </c>
      <c r="B16" s="10"/>
      <c r="C16" s="16">
        <f ca="1">+C8+C12</f>
        <v>0.70065887375240044</v>
      </c>
      <c r="E16" s="61" t="s">
        <v>42</v>
      </c>
      <c r="F16" s="64">
        <f ca="1">ROUND(2*(F14-$C$15)/$C$16,0)/2+F13</f>
        <v>1441.5</v>
      </c>
    </row>
    <row r="17" spans="1:21" ht="13.5" thickBot="1">
      <c r="A17" s="14" t="s">
        <v>34</v>
      </c>
      <c r="B17" s="10"/>
      <c r="C17" s="10">
        <f>COUNT(C21:C2191)</f>
        <v>23</v>
      </c>
      <c r="E17" s="61" t="s">
        <v>60</v>
      </c>
      <c r="F17" s="65">
        <f ca="1">+$C$15+$C$16*$F$16-15018.5-$C$5/24</f>
        <v>45503.084366032919</v>
      </c>
    </row>
    <row r="18" spans="1:21" ht="14.25" thickTop="1" thickBot="1">
      <c r="A18" s="15" t="s">
        <v>12</v>
      </c>
      <c r="B18" s="10"/>
      <c r="C18" s="17">
        <f ca="1">+C15</f>
        <v>59511.1887661855</v>
      </c>
      <c r="D18" s="18">
        <f ca="1">+C16</f>
        <v>0.70065887375240044</v>
      </c>
      <c r="E18" s="67" t="s">
        <v>61</v>
      </c>
      <c r="F18" s="66">
        <f ca="1">+($C$15+$C$16*$F$16)-($C$16/2)-15018.5-$C$5/24</f>
        <v>45502.734036596041</v>
      </c>
    </row>
    <row r="19" spans="1:21" ht="13.5" thickTop="1"/>
    <row r="20" spans="1:21" ht="13.5" thickBot="1">
      <c r="A20" s="4" t="s">
        <v>13</v>
      </c>
      <c r="B20" s="4" t="s">
        <v>14</v>
      </c>
      <c r="C20" s="4" t="s">
        <v>15</v>
      </c>
      <c r="D20" s="4" t="s">
        <v>19</v>
      </c>
      <c r="E20" s="4" t="s">
        <v>16</v>
      </c>
      <c r="F20" s="4" t="s">
        <v>17</v>
      </c>
      <c r="G20" s="4" t="s">
        <v>18</v>
      </c>
      <c r="H20" s="7" t="s">
        <v>6</v>
      </c>
      <c r="I20" s="7" t="s">
        <v>52</v>
      </c>
      <c r="J20" s="7" t="s">
        <v>3</v>
      </c>
      <c r="K20" s="7" t="s">
        <v>5</v>
      </c>
      <c r="L20" s="7" t="s">
        <v>31</v>
      </c>
      <c r="M20" s="7" t="s">
        <v>32</v>
      </c>
      <c r="N20" s="7" t="s">
        <v>33</v>
      </c>
      <c r="O20" s="7" t="s">
        <v>29</v>
      </c>
      <c r="P20" s="6" t="s">
        <v>28</v>
      </c>
      <c r="Q20" s="4" t="s">
        <v>21</v>
      </c>
      <c r="U20" s="22" t="s">
        <v>39</v>
      </c>
    </row>
    <row r="21" spans="1:21">
      <c r="A21" t="s">
        <v>44</v>
      </c>
      <c r="C21" s="8">
        <f>C$7</f>
        <v>51478.856</v>
      </c>
      <c r="D21" s="8" t="s">
        <v>20</v>
      </c>
      <c r="E21">
        <f t="shared" ref="E21:E43" si="0">+(C21-C$7)/C$8</f>
        <v>0</v>
      </c>
      <c r="F21">
        <f t="shared" ref="F21:F43" si="1">ROUND(2*E21,0)/2</f>
        <v>0</v>
      </c>
      <c r="G21">
        <f t="shared" ref="G21:G43" si="2">+C21-(C$7+F21*C$8)</f>
        <v>0</v>
      </c>
      <c r="I21">
        <f>+G21</f>
        <v>0</v>
      </c>
      <c r="O21">
        <f t="shared" ref="O21:O43" ca="1" si="3">+C$11+C$12*$F21</f>
        <v>-2.0562512019382626E-2</v>
      </c>
      <c r="Q21" s="2">
        <f t="shared" ref="Q21:Q43" si="4">+C21-15018.5</f>
        <v>36460.356</v>
      </c>
    </row>
    <row r="22" spans="1:21">
      <c r="A22" s="33" t="s">
        <v>47</v>
      </c>
      <c r="B22" s="29" t="s">
        <v>48</v>
      </c>
      <c r="C22" s="27">
        <v>55833.441650000001</v>
      </c>
      <c r="D22" s="27">
        <v>1E-4</v>
      </c>
      <c r="E22">
        <f t="shared" si="0"/>
        <v>6215.0655105973037</v>
      </c>
      <c r="F22">
        <f t="shared" si="1"/>
        <v>6215</v>
      </c>
      <c r="G22">
        <f t="shared" si="2"/>
        <v>4.5900000004621688E-2</v>
      </c>
      <c r="K22">
        <f t="shared" ref="K22:K27" si="5">G22</f>
        <v>4.5900000004621688E-2</v>
      </c>
      <c r="O22">
        <f t="shared" ca="1" si="3"/>
        <v>3.4587859149550287E-2</v>
      </c>
      <c r="Q22" s="2">
        <f t="shared" si="4"/>
        <v>40814.941650000001</v>
      </c>
    </row>
    <row r="23" spans="1:21">
      <c r="A23" s="33" t="s">
        <v>47</v>
      </c>
      <c r="B23" s="29" t="s">
        <v>48</v>
      </c>
      <c r="C23" s="27">
        <v>56189.368150000002</v>
      </c>
      <c r="D23" s="27">
        <v>2.0000000000000001E-4</v>
      </c>
      <c r="E23">
        <f t="shared" si="0"/>
        <v>6723.0602297866299</v>
      </c>
      <c r="F23">
        <f t="shared" si="1"/>
        <v>6723</v>
      </c>
      <c r="G23">
        <f t="shared" si="2"/>
        <v>4.2200000003504101E-2</v>
      </c>
      <c r="K23">
        <f t="shared" si="5"/>
        <v>4.2200000003504101E-2</v>
      </c>
      <c r="O23">
        <f t="shared" ca="1" si="3"/>
        <v>3.9095725368990017E-2</v>
      </c>
      <c r="Q23" s="2">
        <f t="shared" si="4"/>
        <v>41170.868150000002</v>
      </c>
    </row>
    <row r="24" spans="1:21">
      <c r="A24" s="27" t="s">
        <v>50</v>
      </c>
      <c r="B24" s="29" t="s">
        <v>48</v>
      </c>
      <c r="C24" s="34">
        <v>56596.452389999999</v>
      </c>
      <c r="D24" s="27">
        <v>1E-4</v>
      </c>
      <c r="E24">
        <f t="shared" si="0"/>
        <v>7304.0696353386129</v>
      </c>
      <c r="F24">
        <f t="shared" si="1"/>
        <v>7304</v>
      </c>
      <c r="G24">
        <f t="shared" si="2"/>
        <v>4.8790000000735745E-2</v>
      </c>
      <c r="K24">
        <f t="shared" si="5"/>
        <v>4.8790000000735745E-2</v>
      </c>
      <c r="O24">
        <f t="shared" ca="1" si="3"/>
        <v>4.4251375513664204E-2</v>
      </c>
      <c r="Q24" s="2">
        <f t="shared" si="4"/>
        <v>41577.952389999999</v>
      </c>
    </row>
    <row r="25" spans="1:21">
      <c r="A25" s="27" t="s">
        <v>50</v>
      </c>
      <c r="B25" s="29" t="s">
        <v>48</v>
      </c>
      <c r="C25" s="34">
        <v>56610.456400000003</v>
      </c>
      <c r="D25" s="27">
        <v>5.9999999999999995E-4</v>
      </c>
      <c r="E25">
        <f t="shared" si="0"/>
        <v>7324.056804395922</v>
      </c>
      <c r="F25">
        <f t="shared" si="1"/>
        <v>7324</v>
      </c>
      <c r="G25">
        <f t="shared" si="2"/>
        <v>3.980000000592554E-2</v>
      </c>
      <c r="K25">
        <f t="shared" si="5"/>
        <v>3.980000000592554E-2</v>
      </c>
      <c r="O25">
        <f t="shared" ca="1" si="3"/>
        <v>4.442885056167363E-2</v>
      </c>
      <c r="Q25" s="2">
        <f t="shared" si="4"/>
        <v>41591.956400000003</v>
      </c>
    </row>
    <row r="26" spans="1:21">
      <c r="A26" s="27" t="s">
        <v>50</v>
      </c>
      <c r="B26" s="29" t="s">
        <v>48</v>
      </c>
      <c r="C26" s="34">
        <v>56610.4614</v>
      </c>
      <c r="D26" s="27">
        <v>4.0000000000000002E-4</v>
      </c>
      <c r="E26">
        <f t="shared" si="0"/>
        <v>7324.0639406265618</v>
      </c>
      <c r="F26">
        <f t="shared" si="1"/>
        <v>7324</v>
      </c>
      <c r="G26">
        <f t="shared" si="2"/>
        <v>4.4800000003306195E-2</v>
      </c>
      <c r="K26">
        <f t="shared" si="5"/>
        <v>4.4800000003306195E-2</v>
      </c>
      <c r="O26">
        <f t="shared" ca="1" si="3"/>
        <v>4.442885056167363E-2</v>
      </c>
      <c r="Q26" s="2">
        <f t="shared" si="4"/>
        <v>41591.9614</v>
      </c>
    </row>
    <row r="27" spans="1:21">
      <c r="A27" s="27" t="s">
        <v>50</v>
      </c>
      <c r="B27" s="29" t="s">
        <v>48</v>
      </c>
      <c r="C27" s="34">
        <v>56610.462140000003</v>
      </c>
      <c r="D27" s="27">
        <v>2.0000000000000001E-4</v>
      </c>
      <c r="E27">
        <f t="shared" si="0"/>
        <v>7324.0649967887011</v>
      </c>
      <c r="F27">
        <f t="shared" si="1"/>
        <v>7324</v>
      </c>
      <c r="G27">
        <f t="shared" si="2"/>
        <v>4.5540000006440096E-2</v>
      </c>
      <c r="K27">
        <f t="shared" si="5"/>
        <v>4.5540000006440096E-2</v>
      </c>
      <c r="O27">
        <f t="shared" ca="1" si="3"/>
        <v>4.442885056167363E-2</v>
      </c>
      <c r="Q27" s="2">
        <f t="shared" si="4"/>
        <v>41591.962140000003</v>
      </c>
    </row>
    <row r="28" spans="1:21">
      <c r="A28" s="28" t="s">
        <v>49</v>
      </c>
      <c r="B28" s="29"/>
      <c r="C28" s="28">
        <v>56924.354399999997</v>
      </c>
      <c r="D28" s="28">
        <v>1.2999999999999999E-3</v>
      </c>
      <c r="E28">
        <f t="shared" si="0"/>
        <v>7772.0665096695875</v>
      </c>
      <c r="F28">
        <f t="shared" si="1"/>
        <v>7772</v>
      </c>
      <c r="G28">
        <f t="shared" si="2"/>
        <v>4.6599999994214159E-2</v>
      </c>
      <c r="J28">
        <f>+G28</f>
        <v>4.6599999994214159E-2</v>
      </c>
      <c r="O28">
        <f t="shared" ca="1" si="3"/>
        <v>4.8404291637085053E-2</v>
      </c>
      <c r="Q28" s="2">
        <f t="shared" si="4"/>
        <v>41905.854399999997</v>
      </c>
    </row>
    <row r="29" spans="1:21">
      <c r="A29" s="35" t="s">
        <v>53</v>
      </c>
      <c r="B29" s="36" t="s">
        <v>48</v>
      </c>
      <c r="C29" s="37">
        <v>57249.459190000001</v>
      </c>
      <c r="D29" s="37">
        <v>1E-3</v>
      </c>
      <c r="E29">
        <f t="shared" si="0"/>
        <v>8236.071062584746</v>
      </c>
      <c r="F29">
        <f t="shared" si="1"/>
        <v>8236</v>
      </c>
      <c r="G29">
        <f t="shared" si="2"/>
        <v>4.979000000457745E-2</v>
      </c>
      <c r="K29">
        <f t="shared" ref="K29:K43" si="6">G29</f>
        <v>4.979000000457745E-2</v>
      </c>
      <c r="O29">
        <f t="shared" ca="1" si="3"/>
        <v>5.2521712750904018E-2</v>
      </c>
      <c r="Q29" s="2">
        <f t="shared" si="4"/>
        <v>42230.959190000001</v>
      </c>
    </row>
    <row r="30" spans="1:21">
      <c r="A30" s="30" t="s">
        <v>4</v>
      </c>
      <c r="B30" s="31" t="s">
        <v>48</v>
      </c>
      <c r="C30" s="32">
        <v>57305.507700000002</v>
      </c>
      <c r="D30" s="32">
        <v>3.5999999999999999E-3</v>
      </c>
      <c r="E30">
        <f t="shared" si="0"/>
        <v>8316.0660814957573</v>
      </c>
      <c r="F30">
        <f t="shared" si="1"/>
        <v>8316</v>
      </c>
      <c r="G30">
        <f t="shared" si="2"/>
        <v>4.6300000001792796E-2</v>
      </c>
      <c r="K30">
        <f t="shared" si="6"/>
        <v>4.6300000001792796E-2</v>
      </c>
      <c r="O30">
        <f t="shared" ca="1" si="3"/>
        <v>5.3231612942941764E-2</v>
      </c>
      <c r="Q30" s="2">
        <f t="shared" si="4"/>
        <v>42287.007700000002</v>
      </c>
    </row>
    <row r="31" spans="1:21">
      <c r="A31" s="37" t="s">
        <v>0</v>
      </c>
      <c r="B31" s="36" t="s">
        <v>48</v>
      </c>
      <c r="C31" s="37">
        <v>57620.111700000001</v>
      </c>
      <c r="D31" s="40" t="s">
        <v>1</v>
      </c>
      <c r="E31">
        <f t="shared" si="0"/>
        <v>8765.0834225362178</v>
      </c>
      <c r="F31">
        <f t="shared" si="1"/>
        <v>8765</v>
      </c>
      <c r="G31">
        <f t="shared" si="2"/>
        <v>5.8450000004086178E-2</v>
      </c>
      <c r="K31">
        <f t="shared" si="6"/>
        <v>5.8450000004086178E-2</v>
      </c>
      <c r="O31">
        <f t="shared" ca="1" si="3"/>
        <v>5.7215927770753655E-2</v>
      </c>
      <c r="Q31" s="2">
        <f t="shared" si="4"/>
        <v>42601.611700000001</v>
      </c>
    </row>
    <row r="32" spans="1:21">
      <c r="A32" s="26" t="s">
        <v>51</v>
      </c>
      <c r="B32" s="42"/>
      <c r="C32" s="43">
        <v>57654.792780221404</v>
      </c>
      <c r="D32" s="27">
        <v>2.9999999999999997E-4</v>
      </c>
      <c r="E32">
        <f t="shared" si="0"/>
        <v>8814.5818600177026</v>
      </c>
      <c r="F32">
        <f t="shared" si="1"/>
        <v>8814.5</v>
      </c>
      <c r="G32">
        <f t="shared" si="2"/>
        <v>5.7355221404577605E-2</v>
      </c>
      <c r="K32">
        <f t="shared" si="6"/>
        <v>5.7355221404577605E-2</v>
      </c>
      <c r="O32">
        <f t="shared" ca="1" si="3"/>
        <v>5.7655178514577021E-2</v>
      </c>
      <c r="Q32" s="2">
        <f t="shared" si="4"/>
        <v>42636.292780221404</v>
      </c>
    </row>
    <row r="33" spans="1:17">
      <c r="A33" s="35" t="s">
        <v>53</v>
      </c>
      <c r="B33" s="36" t="s">
        <v>48</v>
      </c>
      <c r="C33" s="37">
        <v>57689.47552</v>
      </c>
      <c r="D33" s="37">
        <v>5.9999999999999995E-4</v>
      </c>
      <c r="E33">
        <f t="shared" si="0"/>
        <v>8864.0826660957682</v>
      </c>
      <c r="F33">
        <f t="shared" si="1"/>
        <v>8864</v>
      </c>
      <c r="G33">
        <f t="shared" si="2"/>
        <v>5.791999999928521E-2</v>
      </c>
      <c r="K33">
        <f t="shared" si="6"/>
        <v>5.791999999928521E-2</v>
      </c>
      <c r="O33">
        <f t="shared" ca="1" si="3"/>
        <v>5.8094429258400374E-2</v>
      </c>
      <c r="Q33" s="2">
        <f t="shared" si="4"/>
        <v>42670.97552</v>
      </c>
    </row>
    <row r="34" spans="1:17">
      <c r="A34" s="50" t="s">
        <v>56</v>
      </c>
      <c r="B34" s="51" t="s">
        <v>48</v>
      </c>
      <c r="C34" s="52">
        <v>57783.366890000179</v>
      </c>
      <c r="D34" s="52">
        <v>6.9999999999999999E-4</v>
      </c>
      <c r="E34">
        <f t="shared" si="0"/>
        <v>8998.0887604369946</v>
      </c>
      <c r="F34">
        <f t="shared" si="1"/>
        <v>8998</v>
      </c>
      <c r="G34">
        <f t="shared" si="2"/>
        <v>6.2190000178816263E-2</v>
      </c>
      <c r="K34">
        <f t="shared" si="6"/>
        <v>6.2190000178816263E-2</v>
      </c>
      <c r="O34">
        <f t="shared" ca="1" si="3"/>
        <v>5.9283512080063605E-2</v>
      </c>
      <c r="Q34" s="2">
        <f t="shared" si="4"/>
        <v>42764.866890000179</v>
      </c>
    </row>
    <row r="35" spans="1:17">
      <c r="A35" s="35" t="s">
        <v>2</v>
      </c>
      <c r="B35" s="38" t="s">
        <v>48</v>
      </c>
      <c r="C35" s="39">
        <v>58018.436399999999</v>
      </c>
      <c r="D35" s="39">
        <v>1.4E-3</v>
      </c>
      <c r="E35">
        <f t="shared" si="0"/>
        <v>9333.5908085349311</v>
      </c>
      <c r="F35">
        <f t="shared" si="1"/>
        <v>9333.5</v>
      </c>
      <c r="G35">
        <f t="shared" si="2"/>
        <v>6.3625000002502929E-2</v>
      </c>
      <c r="K35">
        <f t="shared" si="6"/>
        <v>6.3625000002502929E-2</v>
      </c>
      <c r="O35">
        <f t="shared" ca="1" si="3"/>
        <v>6.2260656010421939E-2</v>
      </c>
      <c r="Q35" s="2">
        <f t="shared" si="4"/>
        <v>42999.936399999999</v>
      </c>
    </row>
    <row r="36" spans="1:17">
      <c r="A36" s="50" t="s">
        <v>56</v>
      </c>
      <c r="B36" s="51" t="s">
        <v>48</v>
      </c>
      <c r="C36" s="52">
        <v>58026.495670000091</v>
      </c>
      <c r="D36" s="52">
        <v>2.0000000000000001E-4</v>
      </c>
      <c r="E36">
        <f t="shared" si="0"/>
        <v>9345.093370441864</v>
      </c>
      <c r="F36">
        <f t="shared" si="1"/>
        <v>9345</v>
      </c>
      <c r="G36">
        <f t="shared" si="2"/>
        <v>6.5420000093581621E-2</v>
      </c>
      <c r="K36">
        <f t="shared" si="6"/>
        <v>6.5420000093581621E-2</v>
      </c>
      <c r="O36">
        <f t="shared" ca="1" si="3"/>
        <v>6.236270416302736E-2</v>
      </c>
      <c r="Q36" s="2">
        <f t="shared" si="4"/>
        <v>43007.995670000091</v>
      </c>
    </row>
    <row r="37" spans="1:17">
      <c r="A37" s="50" t="s">
        <v>56</v>
      </c>
      <c r="B37" s="51" t="s">
        <v>48</v>
      </c>
      <c r="C37" s="52">
        <v>58094.455699999817</v>
      </c>
      <c r="D37" s="52">
        <v>2.9999999999999997E-4</v>
      </c>
      <c r="E37">
        <f t="shared" si="0"/>
        <v>9442.0890601581632</v>
      </c>
      <c r="F37">
        <f t="shared" si="1"/>
        <v>9442</v>
      </c>
      <c r="G37">
        <f t="shared" si="2"/>
        <v>6.2399999820627272E-2</v>
      </c>
      <c r="K37">
        <f t="shared" si="6"/>
        <v>6.2399999820627272E-2</v>
      </c>
      <c r="O37">
        <f t="shared" ca="1" si="3"/>
        <v>6.3223458145873143E-2</v>
      </c>
      <c r="Q37" s="2">
        <f t="shared" si="4"/>
        <v>43075.955699999817</v>
      </c>
    </row>
    <row r="38" spans="1:17">
      <c r="A38" s="44" t="s">
        <v>54</v>
      </c>
      <c r="B38" s="45" t="s">
        <v>55</v>
      </c>
      <c r="C38" s="46">
        <v>58138.250670000001</v>
      </c>
      <c r="D38" s="46">
        <v>1.2E-4</v>
      </c>
      <c r="E38">
        <f t="shared" si="0"/>
        <v>9504.595261542856</v>
      </c>
      <c r="F38">
        <f t="shared" si="1"/>
        <v>9504.5</v>
      </c>
      <c r="G38">
        <f t="shared" si="2"/>
        <v>6.6745000003720634E-2</v>
      </c>
      <c r="K38">
        <f t="shared" si="6"/>
        <v>6.6745000003720634E-2</v>
      </c>
      <c r="O38">
        <f t="shared" ca="1" si="3"/>
        <v>6.3778067670902633E-2</v>
      </c>
      <c r="Q38" s="2">
        <f t="shared" si="4"/>
        <v>43119.750670000001</v>
      </c>
    </row>
    <row r="39" spans="1:17">
      <c r="A39" s="47" t="s">
        <v>54</v>
      </c>
      <c r="B39" s="48" t="s">
        <v>55</v>
      </c>
      <c r="C39" s="49">
        <v>58138.250670000001</v>
      </c>
      <c r="D39" s="49">
        <v>1.2E-4</v>
      </c>
      <c r="E39">
        <f t="shared" si="0"/>
        <v>9504.595261542856</v>
      </c>
      <c r="F39">
        <f t="shared" si="1"/>
        <v>9504.5</v>
      </c>
      <c r="G39">
        <f t="shared" si="2"/>
        <v>6.6745000003720634E-2</v>
      </c>
      <c r="K39">
        <f t="shared" si="6"/>
        <v>6.6745000003720634E-2</v>
      </c>
      <c r="O39">
        <f t="shared" ca="1" si="3"/>
        <v>6.3778067670902633E-2</v>
      </c>
      <c r="Q39" s="2">
        <f t="shared" si="4"/>
        <v>43119.750670000001</v>
      </c>
    </row>
    <row r="40" spans="1:17">
      <c r="A40" s="12" t="s">
        <v>62</v>
      </c>
      <c r="B40" s="42"/>
      <c r="C40" s="41">
        <v>58725.753900000003</v>
      </c>
      <c r="D40" s="41">
        <v>2.9999999999999997E-4</v>
      </c>
      <c r="E40">
        <f t="shared" si="0"/>
        <v>10343.106972097343</v>
      </c>
      <c r="F40">
        <f t="shared" si="1"/>
        <v>10343</v>
      </c>
      <c r="G40">
        <f t="shared" si="2"/>
        <v>7.4950000001990702E-2</v>
      </c>
      <c r="K40">
        <f t="shared" si="6"/>
        <v>7.4950000001990702E-2</v>
      </c>
      <c r="O40">
        <f t="shared" ca="1" si="3"/>
        <v>7.1218709058698329E-2</v>
      </c>
      <c r="Q40" s="2">
        <f t="shared" si="4"/>
        <v>43707.253900000003</v>
      </c>
    </row>
    <row r="41" spans="1:17">
      <c r="A41" s="53" t="s">
        <v>57</v>
      </c>
      <c r="B41" s="54" t="s">
        <v>48</v>
      </c>
      <c r="C41" s="55">
        <v>59489.466099999998</v>
      </c>
      <c r="D41" s="55">
        <v>8.0000000000000004E-4</v>
      </c>
      <c r="E41">
        <f t="shared" si="0"/>
        <v>11433.112252908011</v>
      </c>
      <c r="F41">
        <f t="shared" si="1"/>
        <v>11433</v>
      </c>
      <c r="G41">
        <f t="shared" si="2"/>
        <v>7.8649999995832331E-2</v>
      </c>
      <c r="K41">
        <f t="shared" si="6"/>
        <v>7.8649999995832331E-2</v>
      </c>
      <c r="O41">
        <f t="shared" ca="1" si="3"/>
        <v>8.0891099175212713E-2</v>
      </c>
      <c r="Q41" s="2">
        <f t="shared" si="4"/>
        <v>44470.966099999998</v>
      </c>
    </row>
    <row r="42" spans="1:17">
      <c r="A42" s="53" t="s">
        <v>59</v>
      </c>
      <c r="B42" s="54" t="s">
        <v>55</v>
      </c>
      <c r="C42" s="55">
        <v>59505.231899999999</v>
      </c>
      <c r="D42" s="55">
        <v>4.0000000000000003E-5</v>
      </c>
      <c r="E42">
        <f t="shared" si="0"/>
        <v>11455.613929922214</v>
      </c>
      <c r="F42">
        <f t="shared" si="1"/>
        <v>11455.5</v>
      </c>
      <c r="G42">
        <f t="shared" si="2"/>
        <v>7.9825000000710133E-2</v>
      </c>
      <c r="K42">
        <f t="shared" si="6"/>
        <v>7.9825000000710133E-2</v>
      </c>
      <c r="O42">
        <f t="shared" ca="1" si="3"/>
        <v>8.1090758604223323E-2</v>
      </c>
      <c r="Q42" s="2">
        <f t="shared" si="4"/>
        <v>44486.731899999999</v>
      </c>
    </row>
    <row r="43" spans="1:17">
      <c r="A43" s="53" t="s">
        <v>58</v>
      </c>
      <c r="B43" s="54" t="s">
        <v>48</v>
      </c>
      <c r="C43" s="56">
        <v>59511.185700000002</v>
      </c>
      <c r="D43" s="55"/>
      <c r="E43">
        <f t="shared" si="0"/>
        <v>11464.111467922647</v>
      </c>
      <c r="F43">
        <f t="shared" si="1"/>
        <v>11464</v>
      </c>
      <c r="G43">
        <f t="shared" si="2"/>
        <v>7.8099999998812564E-2</v>
      </c>
      <c r="K43">
        <f t="shared" si="6"/>
        <v>7.8099999998812564E-2</v>
      </c>
      <c r="O43">
        <f t="shared" ca="1" si="3"/>
        <v>8.1166185499627341E-2</v>
      </c>
      <c r="Q43" s="2">
        <f t="shared" si="4"/>
        <v>44492.685700000002</v>
      </c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36:D40" name="Range1"/>
  </protectedRanges>
  <sortState xmlns:xlrd2="http://schemas.microsoft.com/office/spreadsheetml/2017/richdata2" ref="A21:U51">
    <sortCondition ref="C21:C51"/>
  </sortState>
  <phoneticPr fontId="8" type="noConversion"/>
  <hyperlinks>
    <hyperlink ref="H3523" r:id="rId1" display="http://vsolj.cetus-net.org/bulletin.html" xr:uid="{00000000-0004-0000-0000-000000000000}"/>
    <hyperlink ref="H64879" r:id="rId2" display="http://vsolj.cetus-net.org/bulletin.html" xr:uid="{00000000-0004-0000-0000-000001000000}"/>
    <hyperlink ref="H64872" r:id="rId3" display="https://www.aavso.org/ejaavso" xr:uid="{00000000-0004-0000-0000-000002000000}"/>
    <hyperlink ref="AP1730" r:id="rId4" display="http://cdsbib.u-strasbg.fr/cgi-bin/cdsbib?1990RMxAA..21..381G" xr:uid="{00000000-0004-0000-0000-000003000000}"/>
    <hyperlink ref="AP1727" r:id="rId5" display="http://cdsbib.u-strasbg.fr/cgi-bin/cdsbib?1990RMxAA..21..381G" xr:uid="{00000000-0004-0000-0000-000004000000}"/>
    <hyperlink ref="AP1729" r:id="rId6" display="http://cdsbib.u-strasbg.fr/cgi-bin/cdsbib?1990RMxAA..21..381G" xr:uid="{00000000-0004-0000-0000-000005000000}"/>
    <hyperlink ref="AP1705" r:id="rId7" display="http://cdsbib.u-strasbg.fr/cgi-bin/cdsbib?1990RMxAA..21..381G" xr:uid="{00000000-0004-0000-0000-000006000000}"/>
    <hyperlink ref="I64879" r:id="rId8" display="http://vsolj.cetus-net.org/bulletin.html" xr:uid="{00000000-0004-0000-0000-000007000000}"/>
    <hyperlink ref="AQ1866" r:id="rId9" display="http://cdsbib.u-strasbg.fr/cgi-bin/cdsbib?1990RMxAA..21..381G" xr:uid="{00000000-0004-0000-0000-000008000000}"/>
    <hyperlink ref="AQ3510" r:id="rId10" display="http://cdsbib.u-strasbg.fr/cgi-bin/cdsbib?1990RMxAA..21..381G" xr:uid="{00000000-0004-0000-0000-000009000000}"/>
    <hyperlink ref="AQ1867" r:id="rId11" display="http://cdsbib.u-strasbg.fr/cgi-bin/cdsbib?1990RMxAA..21..381G" xr:uid="{00000000-0004-0000-0000-00000A000000}"/>
    <hyperlink ref="H64876" r:id="rId12" display="https://www.aavso.org/ejaavso" xr:uid="{00000000-0004-0000-0000-00000B000000}"/>
    <hyperlink ref="H2717" r:id="rId13" display="http://vsolj.cetus-net.org/bulletin.html" xr:uid="{00000000-0004-0000-0000-00000C000000}"/>
    <hyperlink ref="AP5955" r:id="rId14" display="http://cdsbib.u-strasbg.fr/cgi-bin/cdsbib?1990RMxAA..21..381G" xr:uid="{00000000-0004-0000-0000-00000D000000}"/>
    <hyperlink ref="AP5958" r:id="rId15" display="http://cdsbib.u-strasbg.fr/cgi-bin/cdsbib?1990RMxAA..21..381G" xr:uid="{00000000-0004-0000-0000-00000E000000}"/>
    <hyperlink ref="AP5956" r:id="rId16" display="http://cdsbib.u-strasbg.fr/cgi-bin/cdsbib?1990RMxAA..21..381G" xr:uid="{00000000-0004-0000-0000-00000F000000}"/>
    <hyperlink ref="AP5934" r:id="rId17" display="http://cdsbib.u-strasbg.fr/cgi-bin/cdsbib?1990RMxAA..21..381G" xr:uid="{00000000-0004-0000-0000-000010000000}"/>
    <hyperlink ref="I2717" r:id="rId18" display="http://vsolj.cetus-net.org/bulletin.html" xr:uid="{00000000-0004-0000-0000-000011000000}"/>
    <hyperlink ref="AQ6068" r:id="rId19" display="http://cdsbib.u-strasbg.fr/cgi-bin/cdsbib?1990RMxAA..21..381G" xr:uid="{00000000-0004-0000-0000-000012000000}"/>
    <hyperlink ref="AQ620" r:id="rId20" display="http://cdsbib.u-strasbg.fr/cgi-bin/cdsbib?1990RMxAA..21..381G" xr:uid="{00000000-0004-0000-0000-000013000000}"/>
    <hyperlink ref="AQ6069" r:id="rId21" display="http://cdsbib.u-strasbg.fr/cgi-bin/cdsbib?1990RMxAA..21..381G" xr:uid="{00000000-0004-0000-0000-000014000000}"/>
    <hyperlink ref="H64818" r:id="rId22" display="http://vsolj.cetus-net.org/bulletin.html" xr:uid="{00000000-0004-0000-0000-000015000000}"/>
    <hyperlink ref="H64811" r:id="rId23" display="https://www.aavso.org/ejaavso" xr:uid="{00000000-0004-0000-0000-000016000000}"/>
    <hyperlink ref="I64818" r:id="rId24" display="http://vsolj.cetus-net.org/bulletin.html" xr:uid="{00000000-0004-0000-0000-000017000000}"/>
    <hyperlink ref="AR58372" r:id="rId25" display="http://cdsbib.u-strasbg.fr/cgi-bin/cdsbib?1990RMxAA..21..381G" xr:uid="{00000000-0004-0000-0000-000018000000}"/>
    <hyperlink ref="H64815" r:id="rId26" display="https://www.aavso.org/ejaavso" xr:uid="{00000000-0004-0000-0000-000019000000}"/>
    <hyperlink ref="AQ5736" r:id="rId27" display="http://cdsbib.u-strasbg.fr/cgi-bin/cdsbib?1990RMxAA..21..381G" xr:uid="{00000000-0004-0000-0000-00001A000000}"/>
    <hyperlink ref="AQ5739" r:id="rId28" display="http://cdsbib.u-strasbg.fr/cgi-bin/cdsbib?1990RMxAA..21..381G" xr:uid="{00000000-0004-0000-0000-00001B000000}"/>
    <hyperlink ref="AQ5737" r:id="rId29" display="http://cdsbib.u-strasbg.fr/cgi-bin/cdsbib?1990RMxAA..21..381G" xr:uid="{00000000-0004-0000-0000-00001C000000}"/>
    <hyperlink ref="AQ5721" r:id="rId30" display="http://cdsbib.u-strasbg.fr/cgi-bin/cdsbib?1990RMxAA..21..381G" xr:uid="{00000000-0004-0000-0000-00001D000000}"/>
    <hyperlink ref="AR5950" r:id="rId31" display="http://cdsbib.u-strasbg.fr/cgi-bin/cdsbib?1990RMxAA..21..381G" xr:uid="{00000000-0004-0000-0000-00001E000000}"/>
    <hyperlink ref="AR5954" r:id="rId32" display="http://cdsbib.u-strasbg.fr/cgi-bin/cdsbib?1990RMxAA..21..381G" xr:uid="{00000000-0004-0000-0000-00001F000000}"/>
    <hyperlink ref="AR2328" r:id="rId33" display="http://cdsbib.u-strasbg.fr/cgi-bin/cdsbib?1990RMxAA..21..381G" xr:uid="{00000000-0004-0000-0000-000020000000}"/>
    <hyperlink ref="AR1820" r:id="rId34" display="http://cdsbib.u-strasbg.fr/cgi-bin/cdsbib?1990RMxAA..21..381G" xr:uid="{00000000-0004-0000-0000-000021000000}"/>
    <hyperlink ref="AR1819" r:id="rId35" display="http://cdsbib.u-strasbg.fr/cgi-bin/cdsbib?1990RMxAA..21..381G" xr:uid="{00000000-0004-0000-0000-000022000000}"/>
    <hyperlink ref="AQ4015" r:id="rId36" display="http://cdsbib.u-strasbg.fr/cgi-bin/cdsbib?1990RMxAA..21..381G" xr:uid="{00000000-0004-0000-0000-000023000000}"/>
    <hyperlink ref="AQ4033" r:id="rId37" display="http://cdsbib.u-strasbg.fr/cgi-bin/cdsbib?1990RMxAA..21..381G" xr:uid="{00000000-0004-0000-0000-000024000000}"/>
    <hyperlink ref="AQ4034" r:id="rId38" display="http://cdsbib.u-strasbg.fr/cgi-bin/cdsbib?1990RMxAA..21..381G" xr:uid="{00000000-0004-0000-0000-000025000000}"/>
    <hyperlink ref="AQ4030" r:id="rId39" display="http://cdsbib.u-strasbg.fr/cgi-bin/cdsbib?1990RMxAA..21..381G" xr:uid="{00000000-0004-0000-0000-000026000000}"/>
  </hyperlinks>
  <pageMargins left="0.75" right="0.75" top="1" bottom="1" header="0.5" footer="0.5"/>
  <pageSetup orientation="portrait" verticalDpi="0" r:id="rId40"/>
  <headerFooter alignWithMargins="0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2024-07-28T23:40:35Z</dcterms:modified>
</cp:coreProperties>
</file>