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D46633-942B-4F90-B042-FE9542350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/>
  <c r="Q38" i="1"/>
  <c r="E39" i="1"/>
  <c r="F39" i="1"/>
  <c r="G39" i="1"/>
  <c r="K39" i="1"/>
  <c r="Q39" i="1"/>
  <c r="E36" i="1"/>
  <c r="F36" i="1"/>
  <c r="G36" i="1"/>
  <c r="K36" i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I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7" i="1"/>
  <c r="F37" i="1"/>
  <c r="G37" i="1"/>
  <c r="K37" i="1"/>
  <c r="Q36" i="1"/>
  <c r="Q35" i="1"/>
  <c r="Q34" i="1"/>
  <c r="Q37" i="1"/>
  <c r="Q33" i="1"/>
  <c r="Q32" i="1"/>
  <c r="Q31" i="1"/>
  <c r="Q30" i="1"/>
  <c r="Q27" i="1"/>
  <c r="Q28" i="1"/>
  <c r="Q29" i="1"/>
  <c r="Q22" i="1"/>
  <c r="Q23" i="1"/>
  <c r="Q24" i="1"/>
  <c r="Q25" i="1"/>
  <c r="Q26" i="1"/>
  <c r="E21" i="1"/>
  <c r="F21" i="1"/>
  <c r="G21" i="1"/>
  <c r="H21" i="1"/>
  <c r="F16" i="1"/>
  <c r="F17" i="1" s="1"/>
  <c r="C17" i="1"/>
  <c r="Q21" i="1"/>
  <c r="C12" i="1"/>
  <c r="C11" i="1"/>
  <c r="O23" i="1" l="1"/>
  <c r="O36" i="1"/>
  <c r="O30" i="1"/>
  <c r="O34" i="1"/>
  <c r="C15" i="1"/>
  <c r="F18" i="1" s="1"/>
  <c r="O29" i="1"/>
  <c r="O39" i="1"/>
  <c r="O32" i="1"/>
  <c r="O22" i="1"/>
  <c r="O31" i="1"/>
  <c r="O25" i="1"/>
  <c r="O26" i="1"/>
  <c r="O35" i="1"/>
  <c r="O33" i="1"/>
  <c r="O24" i="1"/>
  <c r="O37" i="1"/>
  <c r="O28" i="1"/>
  <c r="O38" i="1"/>
  <c r="O27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<sst xmlns="http://schemas.openxmlformats.org/spreadsheetml/2006/main" count="85" uniqueCount="61">
  <si>
    <t>IBVS 6244</t>
  </si>
  <si>
    <t>OEJV 0191</t>
  </si>
  <si>
    <t>OEJV 0181</t>
  </si>
  <si>
    <t>PE</t>
  </si>
  <si>
    <t>IBVS 6196</t>
  </si>
  <si>
    <t>0.0015</t>
  </si>
  <si>
    <t>CCD</t>
  </si>
  <si>
    <t>pg</t>
  </si>
  <si>
    <t>0.0057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</si>
  <si>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</si>
  <si>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</si>
  <si>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</si>
  <si>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</si>
  <si>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</si>
  <si>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</si>
  <si>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</si>
  <si>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</si>
  <si>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</si>
  <si>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</si>
  <si>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</si>
  <si>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</si>
  <si>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</si>
  <si>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</si>
  <si>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</si>
  <si>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</si>
  <si>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</si>
  <si>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</si>
  <si>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</si>
  <si>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</si>
  <si>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</si>
  <si>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</si>
  <si>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</si>
  <si>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</si>
  <si>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</si>
  <si>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</si>
  <si>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</si>
  <si>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</si>
  <si>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</si>
  <si>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</si>
  <si>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</si>
  <si>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</si>
  <si>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</si>
  <si>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</si>
  <si>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</si>
  <si>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</si>
  <si>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</si>
  <si>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</si>
  <si>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</si>
  <si>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And</t>
  </si>
  <si>
    <t>I</t>
  </si>
  <si>
    <t>OEJV 0130</t>
  </si>
  <si>
    <t>OEJV 0142</t>
  </si>
  <si>
    <t>IBVS 6152</t>
  </si>
  <si>
    <t>V0613 And / GSC 3627-1580</t>
  </si>
  <si>
    <t>IBVS 6157</t>
  </si>
  <si>
    <t>0.0099</t>
  </si>
  <si>
    <t>vis</t>
  </si>
  <si>
    <t>OEJV 0116</t>
  </si>
  <si>
    <t>OEJV 0203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</si>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</sst>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32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3627-1580 -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8-44FA-BF60-A240109DD0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1.9549999924493022E-3</c:v>
                </c:pt>
                <c:pt idx="2">
                  <c:v>3.4499999965191819E-3</c:v>
                </c:pt>
                <c:pt idx="3">
                  <c:v>-1.4650000084657222E-3</c:v>
                </c:pt>
                <c:pt idx="4">
                  <c:v>-3.6500000060186721E-3</c:v>
                </c:pt>
                <c:pt idx="5">
                  <c:v>-7.7050000036251731E-3</c:v>
                </c:pt>
                <c:pt idx="10">
                  <c:v>-1.74100000076578E-2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8-44FA-BF60-A240109DD0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6">
                  <c:v>-1.0920000000623986E-2</c:v>
                </c:pt>
                <c:pt idx="7">
                  <c:v>-1.1600000005273614E-2</c:v>
                </c:pt>
                <c:pt idx="8">
                  <c:v>-1.4090000004216563E-2</c:v>
                </c:pt>
                <c:pt idx="9">
                  <c:v>-1.6165000000910368E-2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A8-44FA-BF60-A240109DD0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1">
                  <c:v>-1.4304999996966217E-2</c:v>
                </c:pt>
                <c:pt idx="12">
                  <c:v>-1.7680000004475005E-2</c:v>
                </c:pt>
                <c:pt idx="13">
                  <c:v>-2.0109999997657724E-2</c:v>
                </c:pt>
                <c:pt idx="14">
                  <c:v>-2.2615000008954667E-2</c:v>
                </c:pt>
                <c:pt idx="15">
                  <c:v>-1.7135000001871958E-2</c:v>
                </c:pt>
                <c:pt idx="16">
                  <c:v>-2.1745000005466864E-2</c:v>
                </c:pt>
                <c:pt idx="17">
                  <c:v>-1.6909999831113964E-2</c:v>
                </c:pt>
                <c:pt idx="18">
                  <c:v>-2.8550000002724119E-2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A8-44FA-BF60-A240109DD0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A8-44FA-BF60-A240109DD0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8-44FA-BF60-A240109DD0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8.9999999999999993E-3</c:v>
                  </c:pt>
                  <c:pt idx="4">
                    <c:v>1.2E-2</c:v>
                  </c:pt>
                  <c:pt idx="5">
                    <c:v>6.0000000000000001E-3</c:v>
                  </c:pt>
                  <c:pt idx="6">
                    <c:v>4.7999999999999996E-3</c:v>
                  </c:pt>
                  <c:pt idx="7">
                    <c:v>3.3999999999999998E-3</c:v>
                  </c:pt>
                  <c:pt idx="8">
                    <c:v>6.3E-3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8.9999999999999998E-4</c:v>
                  </c:pt>
                  <c:pt idx="14">
                    <c:v>2.2000000000000001E-3</c:v>
                  </c:pt>
                  <c:pt idx="15">
                    <c:v>2.9999999999999997E-4</c:v>
                  </c:pt>
                  <c:pt idx="16">
                    <c:v>2E-3</c:v>
                  </c:pt>
                  <c:pt idx="17">
                    <c:v>8.0000000000000002E-3</c:v>
                  </c:pt>
                  <c:pt idx="1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A8-44FA-BF60-A240109DD0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3.190655792495628E-2</c:v>
                </c:pt>
                <c:pt idx="1">
                  <c:v>5.7700590826529341E-3</c:v>
                </c:pt>
                <c:pt idx="2">
                  <c:v>1.3361457590645408E-3</c:v>
                </c:pt>
                <c:pt idx="3">
                  <c:v>-3.6851046171598803E-3</c:v>
                </c:pt>
                <c:pt idx="4">
                  <c:v>-7.4257676491123054E-3</c:v>
                </c:pt>
                <c:pt idx="5">
                  <c:v>-7.5750090313394872E-3</c:v>
                </c:pt>
                <c:pt idx="6">
                  <c:v>-1.3077683221200002E-2</c:v>
                </c:pt>
                <c:pt idx="7">
                  <c:v>-1.3154711031381779E-2</c:v>
                </c:pt>
                <c:pt idx="8">
                  <c:v>-1.3241367317836275E-2</c:v>
                </c:pt>
                <c:pt idx="9">
                  <c:v>-1.4468998042608303E-2</c:v>
                </c:pt>
                <c:pt idx="10">
                  <c:v>-1.5090034762198862E-2</c:v>
                </c:pt>
                <c:pt idx="11">
                  <c:v>-1.5181505286789715E-2</c:v>
                </c:pt>
                <c:pt idx="12">
                  <c:v>-1.6409136011561749E-2</c:v>
                </c:pt>
                <c:pt idx="13">
                  <c:v>-1.8267431932197056E-2</c:v>
                </c:pt>
                <c:pt idx="14">
                  <c:v>-1.827224617033342E-2</c:v>
                </c:pt>
                <c:pt idx="15">
                  <c:v>-1.8589985887333238E-2</c:v>
                </c:pt>
                <c:pt idx="16">
                  <c:v>-1.8975124938242112E-2</c:v>
                </c:pt>
                <c:pt idx="17">
                  <c:v>-2.4237087221284578E-2</c:v>
                </c:pt>
                <c:pt idx="18">
                  <c:v>-2.6105011618192606E-2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A8-44FA-BF60-A240109DD0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5429</c:v>
                </c:pt>
                <c:pt idx="2">
                  <c:v>6350</c:v>
                </c:pt>
                <c:pt idx="3">
                  <c:v>7393</c:v>
                </c:pt>
                <c:pt idx="4">
                  <c:v>8170</c:v>
                </c:pt>
                <c:pt idx="5">
                  <c:v>8201</c:v>
                </c:pt>
                <c:pt idx="6">
                  <c:v>9344</c:v>
                </c:pt>
                <c:pt idx="7">
                  <c:v>9360</c:v>
                </c:pt>
                <c:pt idx="8">
                  <c:v>9378</c:v>
                </c:pt>
                <c:pt idx="9">
                  <c:v>9633</c:v>
                </c:pt>
                <c:pt idx="10">
                  <c:v>9762</c:v>
                </c:pt>
                <c:pt idx="11">
                  <c:v>9781</c:v>
                </c:pt>
                <c:pt idx="12">
                  <c:v>10036</c:v>
                </c:pt>
                <c:pt idx="13">
                  <c:v>10422</c:v>
                </c:pt>
                <c:pt idx="14">
                  <c:v>10423</c:v>
                </c:pt>
                <c:pt idx="15">
                  <c:v>10489</c:v>
                </c:pt>
                <c:pt idx="16">
                  <c:v>10569</c:v>
                </c:pt>
                <c:pt idx="17">
                  <c:v>11662</c:v>
                </c:pt>
                <c:pt idx="18">
                  <c:v>12050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A8-44FA-BF60-A240109D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595048"/>
        <c:axId val="1"/>
      </c:scatterChart>
      <c:valAx>
        <c:axId val="73659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595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A83B14-3573-F029-0A16-B98FA6B36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23" sqref="A2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53</v>
      </c>
    </row>
    <row r="2" spans="1:6" x14ac:dyDescent="0.2">
      <c r="A2" t="s">
        <v>32</v>
      </c>
      <c r="B2" t="s">
        <v>22</v>
      </c>
      <c r="C2" s="3"/>
      <c r="D2" s="3" t="s">
        <v>48</v>
      </c>
    </row>
    <row r="3" spans="1:6" ht="13.5" thickBot="1" x14ac:dyDescent="0.25"/>
    <row r="4" spans="1:6" ht="14.25" thickTop="1" thickBot="1" x14ac:dyDescent="0.25">
      <c r="A4" s="5" t="s">
        <v>9</v>
      </c>
      <c r="C4" s="27" t="s">
        <v>46</v>
      </c>
      <c r="D4" s="28" t="s">
        <v>46</v>
      </c>
    </row>
    <row r="5" spans="1:6" ht="13.5" thickTop="1" x14ac:dyDescent="0.2">
      <c r="A5" s="9" t="s">
        <v>37</v>
      </c>
      <c r="B5" s="10"/>
      <c r="C5" s="11">
        <v>-9.5</v>
      </c>
      <c r="D5" s="10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 s="52">
        <v>48164.652800000003</v>
      </c>
      <c r="D7" s="30" t="s">
        <v>47</v>
      </c>
    </row>
    <row r="8" spans="1:6" x14ac:dyDescent="0.2">
      <c r="A8" t="s">
        <v>12</v>
      </c>
      <c r="C8" s="53">
        <v>0.93790499999999999</v>
      </c>
      <c r="D8" s="30" t="s">
        <v>47</v>
      </c>
    </row>
    <row r="9" spans="1:6" x14ac:dyDescent="0.2">
      <c r="A9" s="24" t="s">
        <v>41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6" x14ac:dyDescent="0.2">
      <c r="A11" s="10" t="s">
        <v>24</v>
      </c>
      <c r="B11" s="10"/>
      <c r="C11" s="21">
        <f ca="1">INTERCEPT(INDIRECT($D$9):G991,INDIRECT($C$9):F991)</f>
        <v>3.190655792495628E-2</v>
      </c>
      <c r="D11" s="3"/>
      <c r="E11" s="10"/>
    </row>
    <row r="12" spans="1:6" x14ac:dyDescent="0.2">
      <c r="A12" s="10" t="s">
        <v>25</v>
      </c>
      <c r="B12" s="10"/>
      <c r="C12" s="21">
        <f ca="1">SLOPE(INDIRECT($D$9):G991,INDIRECT($C$9):F991)</f>
        <v>-4.8142381363609036E-6</v>
      </c>
      <c r="D12" s="3"/>
      <c r="E12" s="10"/>
    </row>
    <row r="13" spans="1:6" x14ac:dyDescent="0.2">
      <c r="A13" s="10" t="s">
        <v>27</v>
      </c>
      <c r="B13" s="10"/>
      <c r="C13" s="3" t="s">
        <v>22</v>
      </c>
    </row>
    <row r="14" spans="1:6" x14ac:dyDescent="0.2">
      <c r="A14" s="10"/>
      <c r="B14" s="10"/>
      <c r="C14" s="10"/>
    </row>
    <row r="15" spans="1:6" x14ac:dyDescent="0.2">
      <c r="A15" s="12" t="s">
        <v>26</v>
      </c>
      <c r="B15" s="10"/>
      <c r="C15" s="13">
        <f ca="1">(C7+C11)+(C8+C12)*INT(MAX(F21:F3532))</f>
        <v>59466.381944988389</v>
      </c>
      <c r="E15" s="14" t="s">
        <v>43</v>
      </c>
      <c r="F15" s="11">
        <v>1</v>
      </c>
    </row>
    <row r="16" spans="1:6" x14ac:dyDescent="0.2">
      <c r="A16" s="16" t="s">
        <v>13</v>
      </c>
      <c r="B16" s="10"/>
      <c r="C16" s="17">
        <f ca="1">+C8+C12</f>
        <v>0.93790018576186363</v>
      </c>
      <c r="E16" s="14" t="s">
        <v>39</v>
      </c>
      <c r="F16" s="15">
        <f ca="1">NOW()+15018.5+$C$5/24</f>
        <v>60319.554103472219</v>
      </c>
    </row>
    <row r="17" spans="1:21" ht="13.5" thickBot="1" x14ac:dyDescent="0.25">
      <c r="A17" s="14" t="s">
        <v>36</v>
      </c>
      <c r="B17" s="10"/>
      <c r="C17" s="10">
        <f>COUNT(C21:C2190)</f>
        <v>19</v>
      </c>
      <c r="E17" s="14" t="s">
        <v>44</v>
      </c>
      <c r="F17" s="15">
        <f ca="1">ROUND(2*(F16-$C$7)/$C$8,0)/2+F15</f>
        <v>12960.5</v>
      </c>
    </row>
    <row r="18" spans="1:21" ht="14.25" thickTop="1" thickBot="1" x14ac:dyDescent="0.25">
      <c r="A18" s="16" t="s">
        <v>14</v>
      </c>
      <c r="B18" s="10"/>
      <c r="C18" s="19">
        <f ca="1">+C15</f>
        <v>59466.381944988389</v>
      </c>
      <c r="D18" s="20">
        <f ca="1">+C16</f>
        <v>0.93790018576186363</v>
      </c>
      <c r="E18" s="14" t="s">
        <v>45</v>
      </c>
      <c r="F18" s="23">
        <f ca="1">ROUND(2*(F16-$C$15)/$C$16,0)/2+F15</f>
        <v>910.5</v>
      </c>
    </row>
    <row r="19" spans="1:21" ht="13.5" thickTop="1" x14ac:dyDescent="0.2">
      <c r="E19" s="14" t="s">
        <v>40</v>
      </c>
      <c r="F19" s="18">
        <f ca="1">+$C$15+$C$16*F18-15018.5-$C$5/24</f>
        <v>45302.235897457904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7</v>
      </c>
      <c r="I20" s="7" t="s">
        <v>56</v>
      </c>
      <c r="J20" s="7" t="s">
        <v>3</v>
      </c>
      <c r="K20" s="7" t="s">
        <v>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6" t="s">
        <v>42</v>
      </c>
    </row>
    <row r="21" spans="1:21" x14ac:dyDescent="0.2">
      <c r="A21" s="29" t="s">
        <v>47</v>
      </c>
      <c r="C21" s="8">
        <v>48164.652800000003</v>
      </c>
      <c r="D21" s="8" t="s">
        <v>22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3.190655792495628E-2</v>
      </c>
      <c r="Q21" s="2">
        <f t="shared" ref="Q21:Q32" si="4">+C21-15018.5</f>
        <v>33146.152800000003</v>
      </c>
    </row>
    <row r="22" spans="1:21" x14ac:dyDescent="0.2">
      <c r="A22" s="31" t="s">
        <v>57</v>
      </c>
      <c r="B22" s="32" t="s">
        <v>49</v>
      </c>
      <c r="C22" s="31">
        <v>53256.540999999997</v>
      </c>
      <c r="D22" s="31">
        <v>0</v>
      </c>
      <c r="E22">
        <f t="shared" si="0"/>
        <v>5429.0020844328519</v>
      </c>
      <c r="F22">
        <f t="shared" si="1"/>
        <v>5429</v>
      </c>
      <c r="G22">
        <f t="shared" si="2"/>
        <v>1.9549999924493022E-3</v>
      </c>
      <c r="I22">
        <f>+G22</f>
        <v>1.9549999924493022E-3</v>
      </c>
      <c r="O22">
        <f t="shared" ca="1" si="3"/>
        <v>5.7700590826529341E-3</v>
      </c>
      <c r="Q22" s="2">
        <f t="shared" si="4"/>
        <v>38238.040999999997</v>
      </c>
    </row>
    <row r="23" spans="1:21" x14ac:dyDescent="0.2">
      <c r="A23" s="31" t="s">
        <v>57</v>
      </c>
      <c r="B23" s="32" t="s">
        <v>49</v>
      </c>
      <c r="C23" s="31">
        <v>54120.353000000003</v>
      </c>
      <c r="D23" s="31">
        <v>0.01</v>
      </c>
      <c r="E23">
        <f t="shared" si="0"/>
        <v>6350.0036784109261</v>
      </c>
      <c r="F23">
        <f t="shared" si="1"/>
        <v>6350</v>
      </c>
      <c r="G23">
        <f t="shared" si="2"/>
        <v>3.4499999965191819E-3</v>
      </c>
      <c r="I23">
        <f>+G23</f>
        <v>3.4499999965191819E-3</v>
      </c>
      <c r="O23">
        <f t="shared" ca="1" si="3"/>
        <v>1.3361457590645408E-3</v>
      </c>
      <c r="Q23" s="2">
        <f t="shared" si="4"/>
        <v>39101.853000000003</v>
      </c>
    </row>
    <row r="24" spans="1:21" x14ac:dyDescent="0.2">
      <c r="A24" s="31" t="s">
        <v>50</v>
      </c>
      <c r="B24" s="32" t="s">
        <v>49</v>
      </c>
      <c r="C24" s="31">
        <v>55098.582999999999</v>
      </c>
      <c r="D24" s="31">
        <v>8.9999999999999993E-3</v>
      </c>
      <c r="E24">
        <f t="shared" si="0"/>
        <v>7392.9984380081087</v>
      </c>
      <c r="F24">
        <f t="shared" si="1"/>
        <v>7393</v>
      </c>
      <c r="G24">
        <f t="shared" si="2"/>
        <v>-1.4650000084657222E-3</v>
      </c>
      <c r="I24">
        <f>+G24</f>
        <v>-1.4650000084657222E-3</v>
      </c>
      <c r="O24">
        <f t="shared" ca="1" si="3"/>
        <v>-3.6851046171598803E-3</v>
      </c>
      <c r="Q24" s="2">
        <f t="shared" si="4"/>
        <v>40080.082999999999</v>
      </c>
    </row>
    <row r="25" spans="1:21" x14ac:dyDescent="0.2">
      <c r="A25" s="31" t="s">
        <v>51</v>
      </c>
      <c r="B25" s="32" t="s">
        <v>49</v>
      </c>
      <c r="C25" s="31">
        <v>55827.332999999999</v>
      </c>
      <c r="D25" s="31">
        <v>1.2E-2</v>
      </c>
      <c r="E25">
        <f t="shared" si="0"/>
        <v>8169.9961083478556</v>
      </c>
      <c r="F25">
        <f t="shared" si="1"/>
        <v>8170</v>
      </c>
      <c r="G25">
        <f t="shared" si="2"/>
        <v>-3.6500000060186721E-3</v>
      </c>
      <c r="I25">
        <f>+G25</f>
        <v>-3.6500000060186721E-3</v>
      </c>
      <c r="O25">
        <f t="shared" ca="1" si="3"/>
        <v>-7.4257676491123054E-3</v>
      </c>
      <c r="Q25" s="2">
        <f t="shared" si="4"/>
        <v>40808.832999999999</v>
      </c>
    </row>
    <row r="26" spans="1:21" x14ac:dyDescent="0.2">
      <c r="A26" s="31" t="s">
        <v>51</v>
      </c>
      <c r="B26" s="32" t="s">
        <v>49</v>
      </c>
      <c r="C26" s="31">
        <v>55856.404000000002</v>
      </c>
      <c r="D26" s="31">
        <v>6.0000000000000001E-3</v>
      </c>
      <c r="E26">
        <f t="shared" si="0"/>
        <v>8200.9917848822624</v>
      </c>
      <c r="F26">
        <f t="shared" si="1"/>
        <v>8201</v>
      </c>
      <c r="G26">
        <f t="shared" si="2"/>
        <v>-7.7050000036251731E-3</v>
      </c>
      <c r="I26">
        <f>+G26</f>
        <v>-7.7050000036251731E-3</v>
      </c>
      <c r="O26">
        <f t="shared" ca="1" si="3"/>
        <v>-7.5750090313394872E-3</v>
      </c>
      <c r="Q26" s="2">
        <f t="shared" si="4"/>
        <v>40837.904000000002</v>
      </c>
    </row>
    <row r="27" spans="1:21" x14ac:dyDescent="0.2">
      <c r="A27" s="33" t="s">
        <v>52</v>
      </c>
      <c r="B27" s="34"/>
      <c r="C27" s="33">
        <v>56928.426200000002</v>
      </c>
      <c r="D27" s="33">
        <v>4.7999999999999996E-3</v>
      </c>
      <c r="E27">
        <f t="shared" si="0"/>
        <v>9343.9883570297607</v>
      </c>
      <c r="F27">
        <f t="shared" si="1"/>
        <v>9344</v>
      </c>
      <c r="G27">
        <f t="shared" si="2"/>
        <v>-1.0920000000623986E-2</v>
      </c>
      <c r="J27">
        <f>+G27</f>
        <v>-1.0920000000623986E-2</v>
      </c>
      <c r="O27">
        <f t="shared" ca="1" si="3"/>
        <v>-1.3077683221200002E-2</v>
      </c>
      <c r="Q27" s="2">
        <f t="shared" si="4"/>
        <v>41909.926200000002</v>
      </c>
    </row>
    <row r="28" spans="1:21" x14ac:dyDescent="0.2">
      <c r="A28" s="33" t="s">
        <v>52</v>
      </c>
      <c r="B28" s="34"/>
      <c r="C28" s="33">
        <v>56943.432000000001</v>
      </c>
      <c r="D28" s="33">
        <v>3.3999999999999998E-3</v>
      </c>
      <c r="E28">
        <f t="shared" si="0"/>
        <v>9359.9876320096355</v>
      </c>
      <c r="F28">
        <f t="shared" si="1"/>
        <v>9360</v>
      </c>
      <c r="G28">
        <f t="shared" si="2"/>
        <v>-1.1600000005273614E-2</v>
      </c>
      <c r="J28">
        <f>+G28</f>
        <v>-1.1600000005273614E-2</v>
      </c>
      <c r="O28">
        <f t="shared" ca="1" si="3"/>
        <v>-1.3154711031381779E-2</v>
      </c>
      <c r="Q28" s="2">
        <f t="shared" si="4"/>
        <v>41924.932000000001</v>
      </c>
    </row>
    <row r="29" spans="1:21" x14ac:dyDescent="0.2">
      <c r="A29" s="33" t="s">
        <v>52</v>
      </c>
      <c r="B29" s="34"/>
      <c r="C29" s="33">
        <v>56960.311800000003</v>
      </c>
      <c r="D29" s="33">
        <v>6.3E-3</v>
      </c>
      <c r="E29">
        <f t="shared" si="0"/>
        <v>9377.984977156535</v>
      </c>
      <c r="F29">
        <f t="shared" si="1"/>
        <v>9378</v>
      </c>
      <c r="G29">
        <f t="shared" si="2"/>
        <v>-1.4090000004216563E-2</v>
      </c>
      <c r="J29">
        <f>+G29</f>
        <v>-1.4090000004216563E-2</v>
      </c>
      <c r="O29">
        <f t="shared" ca="1" si="3"/>
        <v>-1.3241367317836275E-2</v>
      </c>
      <c r="Q29" s="2">
        <f t="shared" si="4"/>
        <v>41941.811800000003</v>
      </c>
    </row>
    <row r="30" spans="1:21" x14ac:dyDescent="0.2">
      <c r="A30" s="35" t="s">
        <v>54</v>
      </c>
      <c r="B30" s="34"/>
      <c r="C30" s="35">
        <v>57199.4755</v>
      </c>
      <c r="D30" s="35" t="s">
        <v>55</v>
      </c>
      <c r="E30">
        <f t="shared" si="0"/>
        <v>9632.9827647789461</v>
      </c>
      <c r="F30">
        <f t="shared" si="1"/>
        <v>9633</v>
      </c>
      <c r="G30">
        <f t="shared" si="2"/>
        <v>-1.6165000000910368E-2</v>
      </c>
      <c r="J30">
        <f>+G30</f>
        <v>-1.6165000000910368E-2</v>
      </c>
      <c r="O30">
        <f t="shared" ca="1" si="3"/>
        <v>-1.4468998042608303E-2</v>
      </c>
      <c r="Q30" s="2">
        <f t="shared" si="4"/>
        <v>42180.9755</v>
      </c>
    </row>
    <row r="31" spans="1:21" x14ac:dyDescent="0.2">
      <c r="A31" s="39" t="s">
        <v>2</v>
      </c>
      <c r="B31" s="40" t="s">
        <v>49</v>
      </c>
      <c r="C31" s="41">
        <v>57320.464</v>
      </c>
      <c r="D31" s="41">
        <v>5.0000000000000001E-3</v>
      </c>
      <c r="E31">
        <f t="shared" si="0"/>
        <v>9761.9814373523932</v>
      </c>
      <c r="F31">
        <f t="shared" si="1"/>
        <v>9762</v>
      </c>
      <c r="G31">
        <f t="shared" si="2"/>
        <v>-1.74100000076578E-2</v>
      </c>
      <c r="I31">
        <f>+G31</f>
        <v>-1.74100000076578E-2</v>
      </c>
      <c r="O31">
        <f t="shared" ca="1" si="3"/>
        <v>-1.5090034762198862E-2</v>
      </c>
      <c r="Q31" s="2">
        <f t="shared" si="4"/>
        <v>42301.964</v>
      </c>
    </row>
    <row r="32" spans="1:21" x14ac:dyDescent="0.2">
      <c r="A32" s="36" t="s">
        <v>4</v>
      </c>
      <c r="B32" s="37" t="s">
        <v>49</v>
      </c>
      <c r="C32" s="38">
        <v>57338.287300000004</v>
      </c>
      <c r="D32" s="38" t="s">
        <v>8</v>
      </c>
      <c r="E32">
        <f t="shared" si="0"/>
        <v>9780.9847479222317</v>
      </c>
      <c r="F32">
        <f t="shared" si="1"/>
        <v>9781</v>
      </c>
      <c r="G32">
        <f t="shared" si="2"/>
        <v>-1.4304999996966217E-2</v>
      </c>
      <c r="K32">
        <f t="shared" ref="K32:K37" si="5">+G32</f>
        <v>-1.4304999996966217E-2</v>
      </c>
      <c r="O32">
        <f t="shared" ca="1" si="3"/>
        <v>-1.5181505286789715E-2</v>
      </c>
      <c r="Q32" s="2">
        <f t="shared" si="4"/>
        <v>42319.787300000004</v>
      </c>
    </row>
    <row r="33" spans="1:17" x14ac:dyDescent="0.2">
      <c r="A33" s="36" t="s">
        <v>4</v>
      </c>
      <c r="B33" s="37" t="s">
        <v>49</v>
      </c>
      <c r="C33" s="38">
        <v>57577.449699999997</v>
      </c>
      <c r="D33" s="38" t="s">
        <v>5</v>
      </c>
      <c r="E33">
        <f t="shared" ref="E33:E39" si="6">+(C33-C$7)/C$8</f>
        <v>10035.981149476753</v>
      </c>
      <c r="F33">
        <f t="shared" ref="F33:F39" si="7">ROUND(2*E33,0)/2</f>
        <v>10036</v>
      </c>
      <c r="G33">
        <f t="shared" ref="G33:G39" si="8">+C33-(C$7+F33*C$8)</f>
        <v>-1.7680000004475005E-2</v>
      </c>
      <c r="K33">
        <f t="shared" si="5"/>
        <v>-1.7680000004475005E-2</v>
      </c>
      <c r="O33">
        <f t="shared" ref="O33:O39" ca="1" si="9">+C$11+C$12*$F33</f>
        <v>-1.6409136011561749E-2</v>
      </c>
      <c r="Q33" s="2">
        <f t="shared" ref="Q33:Q39" si="10">+C33-15018.5</f>
        <v>42558.949699999997</v>
      </c>
    </row>
    <row r="34" spans="1:17" x14ac:dyDescent="0.2">
      <c r="A34" s="42" t="s">
        <v>0</v>
      </c>
      <c r="B34" s="43" t="s">
        <v>49</v>
      </c>
      <c r="C34" s="44">
        <v>57939.478600000002</v>
      </c>
      <c r="D34" s="44">
        <v>8.9999999999999998E-4</v>
      </c>
      <c r="E34">
        <f t="shared" si="6"/>
        <v>10421.978558596018</v>
      </c>
      <c r="F34">
        <f t="shared" si="7"/>
        <v>10422</v>
      </c>
      <c r="G34">
        <f t="shared" si="8"/>
        <v>-2.0109999997657724E-2</v>
      </c>
      <c r="K34">
        <f t="shared" si="5"/>
        <v>-2.0109999997657724E-2</v>
      </c>
      <c r="O34">
        <f t="shared" ca="1" si="9"/>
        <v>-1.8267431932197056E-2</v>
      </c>
      <c r="Q34" s="2">
        <f t="shared" si="10"/>
        <v>42920.978600000002</v>
      </c>
    </row>
    <row r="35" spans="1:17" x14ac:dyDescent="0.2">
      <c r="A35" s="42" t="s">
        <v>0</v>
      </c>
      <c r="B35" s="43" t="s">
        <v>49</v>
      </c>
      <c r="C35" s="44">
        <v>57940.413999999997</v>
      </c>
      <c r="D35" s="44">
        <v>2.2000000000000001E-3</v>
      </c>
      <c r="E35">
        <f t="shared" si="6"/>
        <v>10422.975887749819</v>
      </c>
      <c r="F35">
        <f t="shared" si="7"/>
        <v>10423</v>
      </c>
      <c r="G35">
        <f t="shared" si="8"/>
        <v>-2.2615000008954667E-2</v>
      </c>
      <c r="K35">
        <f t="shared" si="5"/>
        <v>-2.2615000008954667E-2</v>
      </c>
      <c r="O35">
        <f t="shared" ca="1" si="9"/>
        <v>-1.827224617033342E-2</v>
      </c>
      <c r="Q35" s="2">
        <f t="shared" si="10"/>
        <v>42921.913999999997</v>
      </c>
    </row>
    <row r="36" spans="1:17" x14ac:dyDescent="0.2">
      <c r="A36" s="47" t="s">
        <v>58</v>
      </c>
      <c r="B36" s="48" t="s">
        <v>49</v>
      </c>
      <c r="C36" s="49">
        <v>58002.321210000002</v>
      </c>
      <c r="D36" s="49">
        <v>2.9999999999999997E-4</v>
      </c>
      <c r="E36">
        <f t="shared" si="6"/>
        <v>10488.981730559064</v>
      </c>
      <c r="F36">
        <f t="shared" si="7"/>
        <v>10489</v>
      </c>
      <c r="G36">
        <f t="shared" si="8"/>
        <v>-1.7135000001871958E-2</v>
      </c>
      <c r="K36">
        <f t="shared" si="5"/>
        <v>-1.7135000001871958E-2</v>
      </c>
      <c r="O36">
        <f t="shared" ca="1" si="9"/>
        <v>-1.8589985887333238E-2</v>
      </c>
      <c r="Q36" s="2">
        <f t="shared" si="10"/>
        <v>42983.821210000002</v>
      </c>
    </row>
    <row r="37" spans="1:17" x14ac:dyDescent="0.2">
      <c r="A37" s="42" t="s">
        <v>1</v>
      </c>
      <c r="B37" s="45" t="s">
        <v>49</v>
      </c>
      <c r="C37" s="46">
        <v>58077.349000000002</v>
      </c>
      <c r="D37" s="46">
        <v>2E-3</v>
      </c>
      <c r="E37">
        <f t="shared" si="6"/>
        <v>10568.9768153491</v>
      </c>
      <c r="F37">
        <f t="shared" si="7"/>
        <v>10569</v>
      </c>
      <c r="G37">
        <f t="shared" si="8"/>
        <v>-2.1745000005466864E-2</v>
      </c>
      <c r="K37">
        <f t="shared" si="5"/>
        <v>-2.1745000005466864E-2</v>
      </c>
      <c r="O37">
        <f t="shared" ca="1" si="9"/>
        <v>-1.8975124938242112E-2</v>
      </c>
      <c r="Q37" s="2">
        <f t="shared" si="10"/>
        <v>43058.849000000002</v>
      </c>
    </row>
    <row r="38" spans="1:17" x14ac:dyDescent="0.2">
      <c r="A38" s="50" t="s">
        <v>59</v>
      </c>
      <c r="B38" s="51" t="s">
        <v>49</v>
      </c>
      <c r="C38" s="54">
        <v>59102.484000000171</v>
      </c>
      <c r="D38" s="50">
        <v>8.0000000000000002E-3</v>
      </c>
      <c r="E38">
        <f t="shared" si="6"/>
        <v>11661.981970455608</v>
      </c>
      <c r="F38">
        <f t="shared" si="7"/>
        <v>11662</v>
      </c>
      <c r="G38">
        <f t="shared" si="8"/>
        <v>-1.6909999831113964E-2</v>
      </c>
      <c r="K38">
        <f>+G38</f>
        <v>-1.6909999831113964E-2</v>
      </c>
      <c r="O38">
        <f t="shared" ca="1" si="9"/>
        <v>-2.4237087221284578E-2</v>
      </c>
      <c r="Q38" s="2">
        <f t="shared" si="10"/>
        <v>44083.984000000171</v>
      </c>
    </row>
    <row r="39" spans="1:17" x14ac:dyDescent="0.2">
      <c r="A39" s="50" t="s">
        <v>60</v>
      </c>
      <c r="B39" s="51" t="s">
        <v>49</v>
      </c>
      <c r="C39" s="54">
        <v>59466.379500000003</v>
      </c>
      <c r="D39" s="50">
        <v>1.2999999999999999E-3</v>
      </c>
      <c r="E39">
        <f t="shared" si="6"/>
        <v>12049.969559816825</v>
      </c>
      <c r="F39">
        <f t="shared" si="7"/>
        <v>12050</v>
      </c>
      <c r="G39">
        <f t="shared" si="8"/>
        <v>-2.8550000002724119E-2</v>
      </c>
      <c r="K39">
        <f>+G39</f>
        <v>-2.8550000002724119E-2</v>
      </c>
      <c r="O39">
        <f t="shared" ca="1" si="9"/>
        <v>-2.6105011618192606E-2</v>
      </c>
      <c r="Q39" s="2">
        <f t="shared" si="10"/>
        <v>44447.879500000003</v>
      </c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7:D37" name="Range1"/>
  </protectedRanges>
  <phoneticPr fontId="8" type="noConversion"/>
  <hyperlinks>
    <hyperlink ref="H3487" r:id="rId1" display="http://vsolj.cetus-net.org/bulletin.html" xr:uid="{00000000-0004-0000-0000-000000000000}"/>
    <hyperlink ref="H64869" r:id="rId2" display="http://vsolj.cetus-net.org/bulletin.html" xr:uid="{00000000-0004-0000-0000-000001000000}"/>
    <hyperlink ref="H64862" r:id="rId3" display="https://www.aavso.org/ejaavso" xr:uid="{00000000-0004-0000-0000-000002000000}"/>
    <hyperlink ref="AP1720" r:id="rId4" display="http://cdsbib.u-strasbg.fr/cgi-bin/cdsbib?1990RMxAA..21..381G" xr:uid="{00000000-0004-0000-0000-000003000000}"/>
    <hyperlink ref="AP1717" r:id="rId5" display="http://cdsbib.u-strasbg.fr/cgi-bin/cdsbib?1990RMxAA..21..381G" xr:uid="{00000000-0004-0000-0000-000004000000}"/>
    <hyperlink ref="AP1719" r:id="rId6" display="http://cdsbib.u-strasbg.fr/cgi-bin/cdsbib?1990RMxAA..21..381G" xr:uid="{00000000-0004-0000-0000-000005000000}"/>
    <hyperlink ref="AP1695" r:id="rId7" display="http://cdsbib.u-strasbg.fr/cgi-bin/cdsbib?1990RMxAA..21..381G" xr:uid="{00000000-0004-0000-0000-000006000000}"/>
    <hyperlink ref="I64869" r:id="rId8" display="http://vsolj.cetus-net.org/bulletin.html" xr:uid="{00000000-0004-0000-0000-000007000000}"/>
    <hyperlink ref="AQ1856" r:id="rId9" display="http://cdsbib.u-strasbg.fr/cgi-bin/cdsbib?1990RMxAA..21..381G" xr:uid="{00000000-0004-0000-0000-000008000000}"/>
    <hyperlink ref="AQ3500" r:id="rId10" display="http://cdsbib.u-strasbg.fr/cgi-bin/cdsbib?1990RMxAA..21..381G" xr:uid="{00000000-0004-0000-0000-000009000000}"/>
    <hyperlink ref="AQ1857" r:id="rId11" display="http://cdsbib.u-strasbg.fr/cgi-bin/cdsbib?1990RMxAA..21..381G" xr:uid="{00000000-0004-0000-0000-00000A000000}"/>
    <hyperlink ref="H64866" r:id="rId12" display="https://www.aavso.org/ejaavso" xr:uid="{00000000-0004-0000-0000-00000B000000}"/>
    <hyperlink ref="H2707" r:id="rId13" display="http://vsolj.cetus-net.org/bulletin.html" xr:uid="{00000000-0004-0000-0000-00000C000000}"/>
    <hyperlink ref="AP5945" r:id="rId14" display="http://cdsbib.u-strasbg.fr/cgi-bin/cdsbib?1990RMxAA..21..381G" xr:uid="{00000000-0004-0000-0000-00000D000000}"/>
    <hyperlink ref="AP5948" r:id="rId15" display="http://cdsbib.u-strasbg.fr/cgi-bin/cdsbib?1990RMxAA..21..381G" xr:uid="{00000000-0004-0000-0000-00000E000000}"/>
    <hyperlink ref="AP5946" r:id="rId16" display="http://cdsbib.u-strasbg.fr/cgi-bin/cdsbib?1990RMxAA..21..381G" xr:uid="{00000000-0004-0000-0000-00000F000000}"/>
    <hyperlink ref="AP5924" r:id="rId17" display="http://cdsbib.u-strasbg.fr/cgi-bin/cdsbib?1990RMxAA..21..381G" xr:uid="{00000000-0004-0000-0000-000010000000}"/>
    <hyperlink ref="I2707" r:id="rId18" display="http://vsolj.cetus-net.org/bulletin.html" xr:uid="{00000000-0004-0000-0000-000011000000}"/>
    <hyperlink ref="AQ6058" r:id="rId19" display="http://cdsbib.u-strasbg.fr/cgi-bin/cdsbib?1990RMxAA..21..381G" xr:uid="{00000000-0004-0000-0000-000012000000}"/>
    <hyperlink ref="AQ610" r:id="rId20" display="http://cdsbib.u-strasbg.fr/cgi-bin/cdsbib?1990RMxAA..21..381G" xr:uid="{00000000-0004-0000-0000-000013000000}"/>
    <hyperlink ref="AQ605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2024-01-10T00:17:54Z</dcterms:modified>
</cp:coreProperties>
</file>