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00C09C2-C80B-492C-B4AD-656919F42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E24" i="1"/>
  <c r="F24" i="1"/>
  <c r="G24" i="1"/>
  <c r="E25" i="1"/>
  <c r="F25" i="1"/>
  <c r="G25" i="1"/>
  <c r="K25" i="1"/>
  <c r="D9" i="1"/>
  <c r="C9" i="1"/>
  <c r="Q23" i="1"/>
  <c r="K24" i="1"/>
  <c r="Q24" i="1"/>
  <c r="Q25" i="1"/>
  <c r="E22" i="1"/>
  <c r="F22" i="1"/>
  <c r="G22" i="1"/>
  <c r="K22" i="1"/>
  <c r="Q22" i="1"/>
  <c r="E21" i="1"/>
  <c r="F21" i="1"/>
  <c r="G21" i="1"/>
  <c r="F16" i="1"/>
  <c r="C17" i="1"/>
  <c r="Q21" i="1"/>
  <c r="I21" i="1"/>
  <c r="C11" i="1"/>
  <c r="C12" i="1"/>
  <c r="C16" i="1" l="1"/>
  <c r="D18" i="1" s="1"/>
  <c r="O22" i="1"/>
  <c r="C15" i="1"/>
  <c r="F18" i="1" s="1"/>
  <c r="O24" i="1"/>
  <c r="O21" i="1"/>
  <c r="O25" i="1"/>
  <c r="O23" i="1"/>
  <c r="F17" i="1"/>
  <c r="C18" i="1" l="1"/>
  <c r="F19" i="1"/>
</calcChain>
</file>

<file path=xl/sharedStrings.xml><?xml version="1.0" encoding="utf-8"?>
<sst xmlns="http://schemas.openxmlformats.org/spreadsheetml/2006/main" count="63" uniqueCount="53">
  <si>
    <t>IBVS 6230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</si>
  <si>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</si>
  <si>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</si>
  <si>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</si>
  <si>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</si>
  <si>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</si>
  <si>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</si>
  <si>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</si>
  <si>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</si>
  <si>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</si>
  <si>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</si>
  <si>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</si>
  <si>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</si>
  <si>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</si>
  <si>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</si>
  <si>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</si>
  <si>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</si>
  <si>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</si>
  <si>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</si>
  <si>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</si>
  <si>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</si>
  <si>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</si>
  <si>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</si>
  <si>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</si>
  <si>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</si>
  <si>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</si>
  <si>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</si>
  <si>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</si>
  <si>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</si>
  <si>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</si>
  <si>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</si>
  <si>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</si>
  <si>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</si>
  <si>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</si>
  <si>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</si>
  <si>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</si>
  <si>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</si>
  <si>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</si>
  <si>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</si>
  <si>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</si>
  <si>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</si>
  <si>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</si>
  <si>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</si>
  <si>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V0725 And</t>
  </si>
  <si>
    <t>2018H</t>
  </si>
  <si>
    <t>G2792-1770</t>
  </si>
  <si>
    <t>EA/RS</t>
  </si>
  <si>
    <t>pr_0</t>
  </si>
  <si>
    <t>---</t>
  </si>
  <si>
    <t>V0725</t>
  </si>
  <si>
    <t>V0725 And / GSC 2792-1770</t>
  </si>
  <si>
    <t>GCVS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</si>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</sst>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7" fillId="24" borderId="5" xfId="0" applyFont="1" applyFill="1" applyBorder="1" applyAlignment="1">
      <alignment vertical="center"/>
    </xf>
    <xf numFmtId="0" fontId="17" fillId="0" borderId="5" xfId="0" quotePrefix="1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0" xfId="42" applyFont="1" applyAlignment="1">
      <alignment horizontal="left"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V0725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962</c:v>
                </c:pt>
                <c:pt idx="2">
                  <c:v>2127</c:v>
                </c:pt>
                <c:pt idx="3">
                  <c:v>2127</c:v>
                </c:pt>
                <c:pt idx="4">
                  <c:v>2127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2A-41B0-9614-D1D073A290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962</c:v>
                </c:pt>
                <c:pt idx="2">
                  <c:v>2127</c:v>
                </c:pt>
                <c:pt idx="3">
                  <c:v>2127</c:v>
                </c:pt>
                <c:pt idx="4">
                  <c:v>2127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2A-41B0-9614-D1D073A290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962</c:v>
                </c:pt>
                <c:pt idx="2">
                  <c:v>2127</c:v>
                </c:pt>
                <c:pt idx="3">
                  <c:v>2127</c:v>
                </c:pt>
                <c:pt idx="4">
                  <c:v>2127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2A-41B0-9614-D1D073A290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962</c:v>
                </c:pt>
                <c:pt idx="2">
                  <c:v>2127</c:v>
                </c:pt>
                <c:pt idx="3">
                  <c:v>2127</c:v>
                </c:pt>
                <c:pt idx="4">
                  <c:v>2127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7.226000000082422E-2</c:v>
                </c:pt>
                <c:pt idx="2">
                  <c:v>-6.4330000182962976E-2</c:v>
                </c:pt>
                <c:pt idx="3">
                  <c:v>-6.4070000065839849E-2</c:v>
                </c:pt>
                <c:pt idx="4">
                  <c:v>-6.3369999857968651E-2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2A-41B0-9614-D1D073A290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962</c:v>
                </c:pt>
                <c:pt idx="2">
                  <c:v>2127</c:v>
                </c:pt>
                <c:pt idx="3">
                  <c:v>2127</c:v>
                </c:pt>
                <c:pt idx="4">
                  <c:v>2127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2A-41B0-9614-D1D073A290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962</c:v>
                </c:pt>
                <c:pt idx="2">
                  <c:v>2127</c:v>
                </c:pt>
                <c:pt idx="3">
                  <c:v>2127</c:v>
                </c:pt>
                <c:pt idx="4">
                  <c:v>2127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2A-41B0-9614-D1D073A290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962</c:v>
                </c:pt>
                <c:pt idx="2">
                  <c:v>2127</c:v>
                </c:pt>
                <c:pt idx="3">
                  <c:v>2127</c:v>
                </c:pt>
                <c:pt idx="4">
                  <c:v>2127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2A-41B0-9614-D1D073A290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962</c:v>
                </c:pt>
                <c:pt idx="2">
                  <c:v>2127</c:v>
                </c:pt>
                <c:pt idx="3">
                  <c:v>2127</c:v>
                </c:pt>
                <c:pt idx="4">
                  <c:v>2127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0.18471353365035009</c:v>
                </c:pt>
                <c:pt idx="1">
                  <c:v>7.2260000000824234E-2</c:v>
                </c:pt>
                <c:pt idx="2">
                  <c:v>-6.3923333368923807E-2</c:v>
                </c:pt>
                <c:pt idx="3">
                  <c:v>-6.3923333368923807E-2</c:v>
                </c:pt>
                <c:pt idx="4">
                  <c:v>-6.3923333368923807E-2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2A-41B0-9614-D1D073A2902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962</c:v>
                </c:pt>
                <c:pt idx="2">
                  <c:v>2127</c:v>
                </c:pt>
                <c:pt idx="3">
                  <c:v>2127</c:v>
                </c:pt>
                <c:pt idx="4">
                  <c:v>2127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2A-41B0-9614-D1D073A2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138536"/>
        <c:axId val="1"/>
      </c:scatterChart>
      <c:valAx>
        <c:axId val="831138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138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0080EE-E5A2-610F-4362-32EA678D1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50</v>
      </c>
      <c r="F1" s="36" t="s">
        <v>43</v>
      </c>
      <c r="G1" s="30" t="s">
        <v>44</v>
      </c>
      <c r="H1" s="37"/>
      <c r="I1" s="38" t="s">
        <v>45</v>
      </c>
      <c r="J1" s="36" t="s">
        <v>43</v>
      </c>
      <c r="K1" s="39">
        <v>0.36359999999999998</v>
      </c>
      <c r="L1" s="31">
        <v>42.181899999999999</v>
      </c>
      <c r="M1" s="32">
        <v>55473.839</v>
      </c>
      <c r="N1" s="32">
        <v>1.1855199999999999</v>
      </c>
      <c r="O1" s="40" t="s">
        <v>46</v>
      </c>
      <c r="P1" s="31">
        <v>11.5</v>
      </c>
      <c r="Q1" s="31">
        <v>11.8</v>
      </c>
      <c r="R1" s="41" t="s">
        <v>47</v>
      </c>
      <c r="S1" s="42" t="s">
        <v>48</v>
      </c>
      <c r="T1" s="43" t="s">
        <v>49</v>
      </c>
      <c r="U1" s="44">
        <v>725</v>
      </c>
    </row>
    <row r="2" spans="1:21" x14ac:dyDescent="0.2">
      <c r="A2" t="s">
        <v>25</v>
      </c>
      <c r="B2" t="s">
        <v>46</v>
      </c>
      <c r="C2" s="29"/>
      <c r="D2" s="3"/>
    </row>
    <row r="3" spans="1:21" ht="13.5" thickBot="1" x14ac:dyDescent="0.25"/>
    <row r="4" spans="1:21" ht="14.25" thickTop="1" thickBot="1" x14ac:dyDescent="0.25">
      <c r="A4" s="5" t="s">
        <v>2</v>
      </c>
      <c r="C4" s="26">
        <v>55473.839</v>
      </c>
      <c r="D4" s="27">
        <v>1.1855199999999999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51">
        <v>55473.839</v>
      </c>
      <c r="D7" s="28" t="s">
        <v>51</v>
      </c>
    </row>
    <row r="8" spans="1:21" x14ac:dyDescent="0.2">
      <c r="A8" t="s">
        <v>5</v>
      </c>
      <c r="C8" s="51">
        <v>1.1855199999999999</v>
      </c>
      <c r="D8" s="28" t="s">
        <v>51</v>
      </c>
    </row>
    <row r="9" spans="1:21" x14ac:dyDescent="0.2">
      <c r="A9" s="24" t="s">
        <v>34</v>
      </c>
      <c r="B9" s="35">
        <v>22</v>
      </c>
      <c r="C9" s="22" t="str">
        <f>"F"&amp;B9</f>
        <v>F22</v>
      </c>
      <c r="D9" s="23" t="str">
        <f>"G"&amp;B9</f>
        <v>G22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INTERCEPT(INDIRECT($D$9):G992,INDIRECT($C$9):F992)</f>
        <v>0.18471353365035009</v>
      </c>
      <c r="D11" s="3"/>
      <c r="E11" s="10"/>
    </row>
    <row r="12" spans="1:21" x14ac:dyDescent="0.2">
      <c r="A12" s="10" t="s">
        <v>18</v>
      </c>
      <c r="B12" s="10"/>
      <c r="C12" s="21">
        <f ca="1">SLOPE(INDIRECT($D$9):G992,INDIRECT($C$9):F992)</f>
        <v>-1.1689556512424726E-4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57995.37611666663</v>
      </c>
      <c r="E15" s="14" t="s">
        <v>36</v>
      </c>
      <c r="F15" s="33">
        <v>1</v>
      </c>
    </row>
    <row r="16" spans="1:21" x14ac:dyDescent="0.2">
      <c r="A16" s="16" t="s">
        <v>6</v>
      </c>
      <c r="B16" s="10"/>
      <c r="C16" s="17">
        <f ca="1">+C8+C12</f>
        <v>1.1854031044348756</v>
      </c>
      <c r="E16" s="14" t="s">
        <v>32</v>
      </c>
      <c r="F16" s="34">
        <f ca="1">NOW()+15018.5+$C$5/24</f>
        <v>60319.579456481479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4088.5</v>
      </c>
    </row>
    <row r="18" spans="1:21" ht="14.25" thickTop="1" thickBot="1" x14ac:dyDescent="0.25">
      <c r="A18" s="16" t="s">
        <v>7</v>
      </c>
      <c r="B18" s="10"/>
      <c r="C18" s="19">
        <f ca="1">+C15</f>
        <v>57995.37611666663</v>
      </c>
      <c r="D18" s="20">
        <f ca="1">+C16</f>
        <v>1.1854031044348756</v>
      </c>
      <c r="E18" s="14" t="s">
        <v>38</v>
      </c>
      <c r="F18" s="23">
        <f ca="1">ROUND(2*(F16-$C$15)/$C$16,0)/2+F15</f>
        <v>1961.5</v>
      </c>
    </row>
    <row r="19" spans="1:21" ht="13.5" thickTop="1" x14ac:dyDescent="0.2">
      <c r="E19" s="14" t="s">
        <v>33</v>
      </c>
      <c r="F19" s="18">
        <f ca="1">+$C$15+$C$16*F18-15018.5-$C$5/24</f>
        <v>45302.440139348975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51</v>
      </c>
      <c r="C21" s="8">
        <v>55473.839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0.18471353365035009</v>
      </c>
      <c r="Q21" s="2">
        <f>+C21-15018.5</f>
        <v>40455.339</v>
      </c>
    </row>
    <row r="22" spans="1:21" x14ac:dyDescent="0.2">
      <c r="A22" s="45" t="s">
        <v>0</v>
      </c>
      <c r="B22" s="46" t="s">
        <v>1</v>
      </c>
      <c r="C22" s="47">
        <v>56614.381500000003</v>
      </c>
      <c r="D22" s="47">
        <v>2.0000000000000001E-4</v>
      </c>
      <c r="E22">
        <f>+(C22-C$7)/C$8</f>
        <v>962.06095215601874</v>
      </c>
      <c r="F22">
        <f>ROUND(2*E22,0)/2</f>
        <v>962</v>
      </c>
      <c r="G22">
        <f>+C22-(C$7+F22*C$8)</f>
        <v>7.226000000082422E-2</v>
      </c>
      <c r="K22">
        <f>+G22</f>
        <v>7.226000000082422E-2</v>
      </c>
      <c r="O22">
        <f ca="1">+C$11+C$12*$F22</f>
        <v>7.2260000000824234E-2</v>
      </c>
      <c r="Q22" s="2">
        <f>+C22-15018.5</f>
        <v>41595.881500000003</v>
      </c>
    </row>
    <row r="23" spans="1:21" x14ac:dyDescent="0.2">
      <c r="A23" s="48" t="s">
        <v>52</v>
      </c>
      <c r="B23" s="49" t="s">
        <v>1</v>
      </c>
      <c r="C23" s="50">
        <v>57995.375709999818</v>
      </c>
      <c r="D23" s="50">
        <v>1E-4</v>
      </c>
      <c r="E23">
        <f>+(C23-C$7)/C$8</f>
        <v>2126.9457368916751</v>
      </c>
      <c r="F23">
        <f>ROUND(2*E23,0)/2</f>
        <v>2127</v>
      </c>
      <c r="G23">
        <f>+C23-(C$7+F23*C$8)</f>
        <v>-6.4330000182962976E-2</v>
      </c>
      <c r="K23">
        <f>+G23</f>
        <v>-6.4330000182962976E-2</v>
      </c>
      <c r="O23">
        <f ca="1">+C$11+C$12*$F23</f>
        <v>-6.3923333368923807E-2</v>
      </c>
      <c r="Q23" s="2">
        <f>+C23-15018.5</f>
        <v>42976.875709999818</v>
      </c>
    </row>
    <row r="24" spans="1:21" x14ac:dyDescent="0.2">
      <c r="A24" s="48" t="s">
        <v>52</v>
      </c>
      <c r="B24" s="49" t="s">
        <v>1</v>
      </c>
      <c r="C24" s="50">
        <v>57995.375969999935</v>
      </c>
      <c r="D24" s="50">
        <v>1E-4</v>
      </c>
      <c r="E24">
        <f>+(C24-C$7)/C$8</f>
        <v>2126.9459562048178</v>
      </c>
      <c r="F24">
        <f>ROUND(2*E24,0)/2</f>
        <v>2127</v>
      </c>
      <c r="G24">
        <f>+C24-(C$7+F24*C$8)</f>
        <v>-6.4070000065839849E-2</v>
      </c>
      <c r="K24">
        <f>+G24</f>
        <v>-6.4070000065839849E-2</v>
      </c>
      <c r="O24">
        <f ca="1">+C$11+C$12*$F24</f>
        <v>-6.3923333368923807E-2</v>
      </c>
      <c r="Q24" s="2">
        <f>+C24-15018.5</f>
        <v>42976.875969999935</v>
      </c>
    </row>
    <row r="25" spans="1:21" x14ac:dyDescent="0.2">
      <c r="A25" s="48" t="s">
        <v>52</v>
      </c>
      <c r="B25" s="49" t="s">
        <v>1</v>
      </c>
      <c r="C25" s="50">
        <v>57995.376670000143</v>
      </c>
      <c r="D25" s="50">
        <v>2.0000000000000001E-4</v>
      </c>
      <c r="E25">
        <f>+(C25-C$7)/C$8</f>
        <v>2126.9465466631887</v>
      </c>
      <c r="F25">
        <f>ROUND(2*E25,0)/2</f>
        <v>2127</v>
      </c>
      <c r="G25">
        <f>+C25-(C$7+F25*C$8)</f>
        <v>-6.3369999857968651E-2</v>
      </c>
      <c r="K25">
        <f>+G25</f>
        <v>-6.3369999857968651E-2</v>
      </c>
      <c r="O25">
        <f ca="1">+C$11+C$12*$F25</f>
        <v>-6.3923333368923807E-2</v>
      </c>
      <c r="Q25" s="2">
        <f>+C25-15018.5</f>
        <v>42976.876670000143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5" name="Range1"/>
  </protectedRanges>
  <phoneticPr fontId="8" type="noConversion"/>
  <hyperlinks>
    <hyperlink ref="H64887" r:id="rId1" display="http://vsolj.cetus-net.org/bulletin.html" xr:uid="{00000000-0004-0000-0000-000000000000}"/>
    <hyperlink ref="H64880" r:id="rId2" display="http://vsolj.cetus-net.org/bulletin.html" xr:uid="{00000000-0004-0000-0000-000001000000}"/>
    <hyperlink ref="AP2377" r:id="rId3" display="http://cdsbib.u-strasbg.fr/cgi-bin/cdsbib?1990RMxAA..21..381G" xr:uid="{00000000-0004-0000-0000-000002000000}"/>
    <hyperlink ref="AP2380" r:id="rId4" display="http://cdsbib.u-strasbg.fr/cgi-bin/cdsbib?1990RMxAA..21..381G" xr:uid="{00000000-0004-0000-0000-000003000000}"/>
    <hyperlink ref="AP2378" r:id="rId5" display="http://cdsbib.u-strasbg.fr/cgi-bin/cdsbib?1990RMxAA..21..381G" xr:uid="{00000000-0004-0000-0000-000004000000}"/>
    <hyperlink ref="AP2356" r:id="rId6" display="http://cdsbib.u-strasbg.fr/cgi-bin/cdsbib?1990RMxAA..21..381G" xr:uid="{00000000-0004-0000-0000-000005000000}"/>
    <hyperlink ref="I64887" r:id="rId7" display="http://vsolj.cetus-net.org/bulletin.html" xr:uid="{00000000-0004-0000-0000-000006000000}"/>
    <hyperlink ref="AQ2490" r:id="rId8" display="http://cdsbib.u-strasbg.fr/cgi-bin/cdsbib?1990RMxAA..21..381G" xr:uid="{00000000-0004-0000-0000-000007000000}"/>
    <hyperlink ref="AQ759" r:id="rId9" display="http://cdsbib.u-strasbg.fr/cgi-bin/cdsbib?1990RMxAA..21..381G" xr:uid="{00000000-0004-0000-0000-000008000000}"/>
    <hyperlink ref="AQ2491" r:id="rId10" display="http://cdsbib.u-strasbg.fr/cgi-bin/cdsbib?1990RMxAA..21..381G" xr:uid="{00000000-0004-0000-0000-000009000000}"/>
    <hyperlink ref="H64884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2024-01-10T00:54:25Z</dcterms:modified>
</cp:coreProperties>
</file>