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9402386-16F1-4C13-9592-02D04E476B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E22" i="1"/>
  <c r="F22" i="1"/>
  <c r="G22" i="1"/>
  <c r="K22" i="1" s="1"/>
  <c r="Q22" i="1"/>
  <c r="E23" i="1"/>
  <c r="F23" i="1"/>
  <c r="G23" i="1"/>
  <c r="K23" i="1"/>
  <c r="Q23" i="1"/>
  <c r="E24" i="1"/>
  <c r="F24" i="1"/>
  <c r="G24" i="1" s="1"/>
  <c r="K24" i="1" s="1"/>
  <c r="Q24" i="1"/>
  <c r="E25" i="1"/>
  <c r="F25" i="1" s="1"/>
  <c r="G25" i="1" s="1"/>
  <c r="K25" i="1" s="1"/>
  <c r="Q25" i="1"/>
  <c r="G11" i="1"/>
  <c r="F11" i="1"/>
  <c r="C21" i="1"/>
  <c r="A21" i="1"/>
  <c r="F15" i="1" l="1"/>
  <c r="E21" i="1"/>
  <c r="F21" i="1" s="1"/>
  <c r="G21" i="1" s="1"/>
  <c r="C17" i="1"/>
  <c r="Q21" i="1"/>
  <c r="C11" i="1"/>
  <c r="C12" i="1"/>
  <c r="O27" i="1" l="1"/>
  <c r="O26" i="1"/>
  <c r="O28" i="1"/>
  <c r="O24" i="1"/>
  <c r="O23" i="1"/>
  <c r="O22" i="1"/>
  <c r="O25" i="1"/>
  <c r="C16" i="1"/>
  <c r="D18" i="1" s="1"/>
  <c r="C15" i="1"/>
  <c r="O21" i="1"/>
  <c r="I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<sst xmlns="http://schemas.openxmlformats.org/spreadsheetml/2006/main" count="68" uniqueCount="53">
  <si>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</si>
  <si>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</si>
  <si>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</si>
  <si>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</si>
  <si>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</si>
  <si>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</si>
  <si>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</si>
  <si>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</si>
  <si>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</si>
  <si>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</si>
  <si>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</si>
  <si>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</si>
  <si>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</si>
  <si>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</si>
  <si>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</si>
  <si>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</si>
  <si>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</si>
  <si>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</si>
  <si>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</si>
  <si>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</si>
  <si>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</si>
  <si>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</si>
  <si>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</si>
  <si>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</si>
  <si>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</si>
  <si>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</si>
  <si>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</si>
  <si>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</si>
  <si>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</si>
  <si>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</si>
  <si>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</si>
  <si>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</si>
  <si>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</si>
  <si>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</si>
  <si>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</si>
  <si>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</si>
  <si>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</si>
  <si>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</si>
  <si>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PE</t>
  </si>
  <si>
    <t>CCD</t>
  </si>
  <si>
    <t>XX Xxx</t>
  </si>
  <si>
    <t>Local time</t>
  </si>
  <si>
    <t>Add Star</t>
  </si>
  <si>
    <t>V0804 And / UCAC3 274-028753 And</t>
  </si>
  <si>
    <t>EB</t>
  </si>
  <si>
    <t>VSX</t>
  </si>
  <si>
    <t>JBAV, 76</t>
  </si>
  <si>
    <t>I</t>
  </si>
  <si>
    <t>BAV 91 Feb 2024</t>
  </si>
  <si>
    <t xml:space="preserve">Mag </t>
  </si>
  <si>
    <t>Next ToM-P</t>
  </si>
  <si>
    <t>Next ToM-S</t>
  </si>
  <si>
    <t>13.97-14.50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</si>
</sst>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5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2" fontId="0" fillId="0" borderId="0" xfId="0" applyNumberFormat="1" applyAlignment="1">
      <alignment horizontal="left"/>
    </xf>
    <xf numFmtId="2" fontId="19" fillId="0" borderId="0" xfId="8" applyNumberFormat="1" applyFont="1" applyBorder="1" applyAlignment="1">
      <alignment horizontal="left" vertical="center" wrapText="1"/>
    </xf>
    <xf numFmtId="2" fontId="19" fillId="0" borderId="0" xfId="0" applyNumberFormat="1" applyFont="1" applyAlignment="1">
      <alignment horizontal="left" vertical="center" wrapText="1"/>
    </xf>
    <xf numFmtId="0" fontId="20" fillId="0" borderId="8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22" fontId="22" fillId="0" borderId="10" xfId="0" applyNumberFormat="1" applyFont="1" applyBorder="1" applyAlignment="1">
      <alignment horizontal="right" vertical="center"/>
    </xf>
    <xf numFmtId="22" fontId="22" fillId="0" borderId="9" xfId="0" applyNumberFormat="1" applyFont="1" applyBorder="1" applyAlignment="1">
      <alignment horizontal="right" vertical="center"/>
    </xf>
    <xf numFmtId="0" fontId="0" fillId="0" borderId="0" xfId="0" applyNumberFormat="1" applyAlignment="1"/>
    <xf numFmtId="0" fontId="19" fillId="0" borderId="0" xfId="8" applyNumberFormat="1" applyFont="1" applyBorder="1" applyAlignment="1">
      <alignment vertical="center" wrapText="1"/>
    </xf>
    <xf numFmtId="0" fontId="19" fillId="0" borderId="0" xfId="0" applyNumberFormat="1" applyFont="1" applyAlignment="1">
      <alignment horizontal="left"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V0804 And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6396.5</c:v>
                </c:pt>
                <c:pt idx="2">
                  <c:v>6522</c:v>
                </c:pt>
                <c:pt idx="3">
                  <c:v>6597.5</c:v>
                </c:pt>
                <c:pt idx="4">
                  <c:v>6727.5</c:v>
                </c:pt>
                <c:pt idx="5">
                  <c:v>7461.5</c:v>
                </c:pt>
                <c:pt idx="6">
                  <c:v>7501</c:v>
                </c:pt>
                <c:pt idx="7">
                  <c:v>7618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6396.5</c:v>
                </c:pt>
                <c:pt idx="2">
                  <c:v>6522</c:v>
                </c:pt>
                <c:pt idx="3">
                  <c:v>6597.5</c:v>
                </c:pt>
                <c:pt idx="4">
                  <c:v>6727.5</c:v>
                </c:pt>
                <c:pt idx="5">
                  <c:v>7461.5</c:v>
                </c:pt>
                <c:pt idx="6">
                  <c:v>7501</c:v>
                </c:pt>
                <c:pt idx="7">
                  <c:v>7618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6396.5</c:v>
                </c:pt>
                <c:pt idx="2">
                  <c:v>6522</c:v>
                </c:pt>
                <c:pt idx="3">
                  <c:v>6597.5</c:v>
                </c:pt>
                <c:pt idx="4">
                  <c:v>6727.5</c:v>
                </c:pt>
                <c:pt idx="5">
                  <c:v>7461.5</c:v>
                </c:pt>
                <c:pt idx="6">
                  <c:v>7501</c:v>
                </c:pt>
                <c:pt idx="7">
                  <c:v>7618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6396.5</c:v>
                </c:pt>
                <c:pt idx="2">
                  <c:v>6522</c:v>
                </c:pt>
                <c:pt idx="3">
                  <c:v>6597.5</c:v>
                </c:pt>
                <c:pt idx="4">
                  <c:v>6727.5</c:v>
                </c:pt>
                <c:pt idx="5">
                  <c:v>7461.5</c:v>
                </c:pt>
                <c:pt idx="6">
                  <c:v>7501</c:v>
                </c:pt>
                <c:pt idx="7">
                  <c:v>7618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-1.0794499998155516E-2</c:v>
                </c:pt>
                <c:pt idx="2">
                  <c:v>-1.2205999999423511E-2</c:v>
                </c:pt>
                <c:pt idx="3">
                  <c:v>-1.0867500001040753E-2</c:v>
                </c:pt>
                <c:pt idx="4">
                  <c:v>-1.1157500004628673E-2</c:v>
                </c:pt>
                <c:pt idx="5">
                  <c:v>-1.2339500004600268E-2</c:v>
                </c:pt>
                <c:pt idx="6">
                  <c:v>-1.7973000001802575E-2</c:v>
                </c:pt>
                <c:pt idx="7">
                  <c:v>-1.6814000002341345E-2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6396.5</c:v>
                </c:pt>
                <c:pt idx="2">
                  <c:v>6522</c:v>
                </c:pt>
                <c:pt idx="3">
                  <c:v>6597.5</c:v>
                </c:pt>
                <c:pt idx="4">
                  <c:v>6727.5</c:v>
                </c:pt>
                <c:pt idx="5">
                  <c:v>7461.5</c:v>
                </c:pt>
                <c:pt idx="6">
                  <c:v>7501</c:v>
                </c:pt>
                <c:pt idx="7">
                  <c:v>7618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6396.5</c:v>
                </c:pt>
                <c:pt idx="2">
                  <c:v>6522</c:v>
                </c:pt>
                <c:pt idx="3">
                  <c:v>6597.5</c:v>
                </c:pt>
                <c:pt idx="4">
                  <c:v>6727.5</c:v>
                </c:pt>
                <c:pt idx="5">
                  <c:v>7461.5</c:v>
                </c:pt>
                <c:pt idx="6">
                  <c:v>7501</c:v>
                </c:pt>
                <c:pt idx="7">
                  <c:v>7618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6396.5</c:v>
                </c:pt>
                <c:pt idx="2">
                  <c:v>6522</c:v>
                </c:pt>
                <c:pt idx="3">
                  <c:v>6597.5</c:v>
                </c:pt>
                <c:pt idx="4">
                  <c:v>6727.5</c:v>
                </c:pt>
                <c:pt idx="5">
                  <c:v>7461.5</c:v>
                </c:pt>
                <c:pt idx="6">
                  <c:v>7501</c:v>
                </c:pt>
                <c:pt idx="7">
                  <c:v>7618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6396.5</c:v>
                </c:pt>
                <c:pt idx="2">
                  <c:v>6522</c:v>
                </c:pt>
                <c:pt idx="3">
                  <c:v>6597.5</c:v>
                </c:pt>
                <c:pt idx="4">
                  <c:v>6727.5</c:v>
                </c:pt>
                <c:pt idx="5">
                  <c:v>7461.5</c:v>
                </c:pt>
                <c:pt idx="6">
                  <c:v>7501</c:v>
                </c:pt>
                <c:pt idx="7">
                  <c:v>7618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6.1954168570247867E-4</c:v>
                </c:pt>
                <c:pt idx="1">
                  <c:v>-1.2102755856847868E-2</c:v>
                </c:pt>
                <c:pt idx="2">
                  <c:v>-1.2352368667226993E-2</c:v>
                </c:pt>
                <c:pt idx="3">
                  <c:v>-1.2502534142793717E-2</c:v>
                </c:pt>
                <c:pt idx="4">
                  <c:v>-1.2761097213305959E-2</c:v>
                </c:pt>
                <c:pt idx="5">
                  <c:v>-1.4220984088351991E-2</c:v>
                </c:pt>
                <c:pt idx="6">
                  <c:v>-1.4299547482853787E-2</c:v>
                </c:pt>
                <c:pt idx="7">
                  <c:v>-1.4532254246314805E-2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6396.5</c:v>
                </c:pt>
                <c:pt idx="2">
                  <c:v>6522</c:v>
                </c:pt>
                <c:pt idx="3">
                  <c:v>6597.5</c:v>
                </c:pt>
                <c:pt idx="4">
                  <c:v>6727.5</c:v>
                </c:pt>
                <c:pt idx="5">
                  <c:v>7461.5</c:v>
                </c:pt>
                <c:pt idx="6">
                  <c:v>7501</c:v>
                </c:pt>
                <c:pt idx="7">
                  <c:v>7618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17</xdr:col>
      <xdr:colOff>238125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2" t="s">
        <v>43</v>
      </c>
      <c r="F1" s="27" t="s">
        <v>42</v>
      </c>
      <c r="G1" s="23"/>
      <c r="H1" s="21"/>
      <c r="I1" s="28"/>
      <c r="J1" s="29" t="s">
        <v>40</v>
      </c>
      <c r="K1" s="22"/>
      <c r="L1" s="24"/>
      <c r="M1" s="25"/>
      <c r="N1" s="25"/>
      <c r="O1" s="26"/>
    </row>
    <row r="2" spans="1:15" x14ac:dyDescent="0.2">
      <c r="A2" t="s">
        <v>23</v>
      </c>
      <c r="B2" s="36" t="s">
        <v>44</v>
      </c>
      <c r="C2" s="30"/>
      <c r="D2" s="2"/>
    </row>
    <row r="4" spans="1:15" x14ac:dyDescent="0.2">
      <c r="A4" s="33" t="s">
        <v>0</v>
      </c>
      <c r="C4" s="2" t="s">
        <v>36</v>
      </c>
      <c r="D4" s="2" t="s">
        <v>36</v>
      </c>
    </row>
    <row r="5" spans="1:15" x14ac:dyDescent="0.2">
      <c r="A5" s="34" t="s">
        <v>28</v>
      </c>
      <c r="B5" s="7"/>
      <c r="C5" s="31">
        <v>-9.5</v>
      </c>
      <c r="D5" s="7" t="s">
        <v>29</v>
      </c>
      <c r="E5" s="7"/>
    </row>
    <row r="6" spans="1:15" x14ac:dyDescent="0.2">
      <c r="A6" s="33" t="s">
        <v>1</v>
      </c>
    </row>
    <row r="7" spans="1:15" x14ac:dyDescent="0.2">
      <c r="A7" t="s">
        <v>2</v>
      </c>
      <c r="C7" s="38">
        <v>57356.944000000003</v>
      </c>
      <c r="D7" s="35" t="s">
        <v>45</v>
      </c>
    </row>
    <row r="8" spans="1:15" x14ac:dyDescent="0.2">
      <c r="A8" t="s">
        <v>3</v>
      </c>
      <c r="C8" s="38">
        <v>0.38297300000000001</v>
      </c>
      <c r="D8" s="35" t="s">
        <v>45</v>
      </c>
    </row>
    <row r="9" spans="1:15" x14ac:dyDescent="0.2">
      <c r="A9" s="18" t="s">
        <v>31</v>
      </c>
      <c r="B9" s="19">
        <v>21</v>
      </c>
      <c r="C9" s="16"/>
      <c r="D9" s="17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5">
        <f ca="1">INTERCEPT(INDIRECT($G$11):G992,INDIRECT($F$11):F992)</f>
        <v>6.1954168570247867E-4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5">
        <f ca="1">SLOPE(INDIRECT($G$11):G992,INDIRECT($F$11):F992)</f>
        <v>-1.9889466962480025E-6</v>
      </c>
      <c r="D12" s="2"/>
      <c r="E12" s="45" t="s">
        <v>49</v>
      </c>
      <c r="F12" s="46" t="s">
        <v>52</v>
      </c>
    </row>
    <row r="13" spans="1:15" x14ac:dyDescent="0.2">
      <c r="A13" s="7" t="s">
        <v>18</v>
      </c>
      <c r="B13" s="7"/>
      <c r="C13" s="2" t="s">
        <v>13</v>
      </c>
      <c r="E13" s="43" t="s">
        <v>33</v>
      </c>
      <c r="F13" s="47">
        <v>1</v>
      </c>
    </row>
    <row r="14" spans="1:15" x14ac:dyDescent="0.2">
      <c r="A14" s="7"/>
      <c r="B14" s="7"/>
      <c r="C14" s="7"/>
      <c r="E14" s="43" t="s">
        <v>30</v>
      </c>
      <c r="F14" s="48">
        <f ca="1">NOW()+15018.5+$C$5/24</f>
        <v>60540.759754398146</v>
      </c>
    </row>
    <row r="15" spans="1:15" x14ac:dyDescent="0.2">
      <c r="A15" s="8" t="s">
        <v>17</v>
      </c>
      <c r="B15" s="7"/>
      <c r="C15" s="9">
        <f ca="1">(C7+C11)+(C8+C12)*INT(MAX(F21:F3533))</f>
        <v>60274.41778174576</v>
      </c>
      <c r="E15" s="43" t="s">
        <v>34</v>
      </c>
      <c r="F15" s="48">
        <f ca="1">ROUND(2*($F$14-$C$7)/$C$8,0)/2+$F$13</f>
        <v>8314.5</v>
      </c>
    </row>
    <row r="16" spans="1:15" x14ac:dyDescent="0.2">
      <c r="A16" s="11" t="s">
        <v>4</v>
      </c>
      <c r="B16" s="7"/>
      <c r="C16" s="12">
        <f ca="1">+C8+C12</f>
        <v>0.38297101105330378</v>
      </c>
      <c r="E16" s="43" t="s">
        <v>35</v>
      </c>
      <c r="F16" s="48">
        <f ca="1">ROUND(2*($F$14-$C$15)/$C$16,0)/2+$F$13</f>
        <v>696.5</v>
      </c>
    </row>
    <row r="17" spans="1:21" ht="13.5" thickBot="1" x14ac:dyDescent="0.25">
      <c r="A17" s="10" t="s">
        <v>27</v>
      </c>
      <c r="B17" s="7"/>
      <c r="C17" s="7">
        <f>COUNT(C21:C2191)</f>
        <v>8</v>
      </c>
      <c r="E17" s="43" t="s">
        <v>50</v>
      </c>
      <c r="F17" s="50">
        <f ca="1">+$C$15+$C$16*$F$16-15018.5-$C$5/24</f>
        <v>45523.052924277719</v>
      </c>
    </row>
    <row r="18" spans="1:21" ht="12.95" customHeight="1" thickTop="1" thickBot="1" x14ac:dyDescent="0.25">
      <c r="A18" s="11" t="s">
        <v>5</v>
      </c>
      <c r="B18" s="7"/>
      <c r="C18" s="13">
        <f ca="1">+C15</f>
        <v>60274.41778174576</v>
      </c>
      <c r="D18" s="14">
        <f ca="1">+C16</f>
        <v>0.38297101105330378</v>
      </c>
      <c r="E18" s="44" t="s">
        <v>51</v>
      </c>
      <c r="F18" s="49">
        <f ca="1">+($C$15+$C$16*$F$16)-($C$16/2)-15018.5-$C$5/24</f>
        <v>45522.86143877219</v>
      </c>
    </row>
    <row r="19" spans="1:21" ht="12.95" customHeight="1" thickTop="1" x14ac:dyDescent="0.2">
      <c r="F19" t="s">
        <v>41</v>
      </c>
    </row>
    <row r="20" spans="1:21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45</v>
      </c>
      <c r="J20" s="5" t="s">
        <v>38</v>
      </c>
      <c r="K20" s="5" t="s">
        <v>39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0" t="s">
        <v>32</v>
      </c>
    </row>
    <row r="21" spans="1:21" ht="12.95" customHeight="1" x14ac:dyDescent="0.2">
      <c r="A21" s="51" t="str">
        <f>D7</f>
        <v>VSX</v>
      </c>
      <c r="C21" s="40">
        <f>C$7</f>
        <v>57356.944000000003</v>
      </c>
      <c r="D21" s="4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6.1954168570247867E-4</v>
      </c>
      <c r="Q21" s="1">
        <f>+C21-15018.5</f>
        <v>42338.444000000003</v>
      </c>
    </row>
    <row r="22" spans="1:21" ht="12.95" customHeight="1" x14ac:dyDescent="0.2">
      <c r="A22" s="52" t="s">
        <v>46</v>
      </c>
      <c r="B22" s="37" t="s">
        <v>47</v>
      </c>
      <c r="C22" s="41">
        <v>59806.62</v>
      </c>
      <c r="D22" s="41">
        <v>3.5000000000000001E-3</v>
      </c>
      <c r="E22">
        <f t="shared" ref="E22:E25" si="0">+(C22-C$7)/C$8</f>
        <v>6396.4718139398847</v>
      </c>
      <c r="F22">
        <f t="shared" ref="F22:F25" si="1">ROUND(2*E22,0)/2</f>
        <v>6396.5</v>
      </c>
      <c r="G22">
        <f t="shared" ref="G22:G25" si="2">+C22-(C$7+F22*C$8)</f>
        <v>-1.0794499998155516E-2</v>
      </c>
      <c r="K22">
        <f>+G22</f>
        <v>-1.0794499998155516E-2</v>
      </c>
      <c r="O22">
        <f t="shared" ref="O22:O25" ca="1" si="3">+C$11+C$12*$F22</f>
        <v>-1.2102755856847868E-2</v>
      </c>
      <c r="Q22" s="1">
        <f t="shared" ref="Q22:Q25" si="4">+C22-15018.5</f>
        <v>44788.12</v>
      </c>
    </row>
    <row r="23" spans="1:21" ht="12.95" customHeight="1" x14ac:dyDescent="0.2">
      <c r="A23" s="52" t="s">
        <v>46</v>
      </c>
      <c r="B23" s="37" t="s">
        <v>47</v>
      </c>
      <c r="C23" s="41">
        <v>59854.681700000001</v>
      </c>
      <c r="D23" s="41">
        <v>3.5000000000000001E-3</v>
      </c>
      <c r="E23">
        <f t="shared" si="0"/>
        <v>6521.968128301467</v>
      </c>
      <c r="F23">
        <f t="shared" si="1"/>
        <v>6522</v>
      </c>
      <c r="G23">
        <f t="shared" si="2"/>
        <v>-1.2205999999423511E-2</v>
      </c>
      <c r="K23">
        <f>+G23</f>
        <v>-1.2205999999423511E-2</v>
      </c>
      <c r="O23">
        <f t="shared" ca="1" si="3"/>
        <v>-1.2352368667226993E-2</v>
      </c>
      <c r="Q23" s="1">
        <f t="shared" si="4"/>
        <v>44836.181700000001</v>
      </c>
    </row>
    <row r="24" spans="1:21" ht="12.95" customHeight="1" x14ac:dyDescent="0.2">
      <c r="A24" s="52" t="s">
        <v>46</v>
      </c>
      <c r="B24" s="37" t="s">
        <v>47</v>
      </c>
      <c r="C24" s="41">
        <v>59883.597500000003</v>
      </c>
      <c r="D24" s="41">
        <v>3.5000000000000001E-3</v>
      </c>
      <c r="E24">
        <f t="shared" si="0"/>
        <v>6597.4716233259269</v>
      </c>
      <c r="F24">
        <f t="shared" si="1"/>
        <v>6597.5</v>
      </c>
      <c r="G24">
        <f t="shared" si="2"/>
        <v>-1.0867500001040753E-2</v>
      </c>
      <c r="K24">
        <f>+G24</f>
        <v>-1.0867500001040753E-2</v>
      </c>
      <c r="O24">
        <f t="shared" ca="1" si="3"/>
        <v>-1.2502534142793717E-2</v>
      </c>
      <c r="Q24" s="1">
        <f t="shared" si="4"/>
        <v>44865.097500000003</v>
      </c>
    </row>
    <row r="25" spans="1:21" ht="12.95" customHeight="1" x14ac:dyDescent="0.2">
      <c r="A25" s="52" t="s">
        <v>46</v>
      </c>
      <c r="B25" s="37" t="s">
        <v>47</v>
      </c>
      <c r="C25" s="41">
        <v>59933.383699999998</v>
      </c>
      <c r="D25" s="41">
        <v>3.5000000000000001E-3</v>
      </c>
      <c r="E25">
        <f t="shared" si="0"/>
        <v>6727.4708660923752</v>
      </c>
      <c r="F25">
        <f t="shared" si="1"/>
        <v>6727.5</v>
      </c>
      <c r="G25">
        <f t="shared" si="2"/>
        <v>-1.1157500004628673E-2</v>
      </c>
      <c r="K25">
        <f>+G25</f>
        <v>-1.1157500004628673E-2</v>
      </c>
      <c r="O25">
        <f t="shared" ca="1" si="3"/>
        <v>-1.2761097213305959E-2</v>
      </c>
      <c r="Q25" s="1">
        <f t="shared" si="4"/>
        <v>44914.883699999998</v>
      </c>
    </row>
    <row r="26" spans="1:21" ht="12.95" customHeight="1" x14ac:dyDescent="0.2">
      <c r="A26" s="53" t="s">
        <v>48</v>
      </c>
      <c r="B26" s="39" t="s">
        <v>47</v>
      </c>
      <c r="C26" s="42">
        <v>60214.484700000001</v>
      </c>
      <c r="D26" s="42">
        <v>3.5000000000000001E-3</v>
      </c>
      <c r="E26">
        <f t="shared" ref="E26:E28" si="5">+(C26-C$7)/C$8</f>
        <v>7461.4677797129243</v>
      </c>
      <c r="F26">
        <f t="shared" ref="F26:F28" si="6">ROUND(2*E26,0)/2</f>
        <v>7461.5</v>
      </c>
      <c r="G26">
        <f t="shared" ref="G26:G28" si="7">+C26-(C$7+F26*C$8)</f>
        <v>-1.2339500004600268E-2</v>
      </c>
      <c r="K26">
        <f>+G26</f>
        <v>-1.2339500004600268E-2</v>
      </c>
      <c r="O26">
        <f t="shared" ref="O26:O28" ca="1" si="8">+C$11+C$12*$F26</f>
        <v>-1.4220984088351991E-2</v>
      </c>
      <c r="Q26" s="1">
        <f t="shared" ref="Q26:Q28" si="9">+C26-15018.5</f>
        <v>45195.984700000001</v>
      </c>
    </row>
    <row r="27" spans="1:21" ht="12.95" customHeight="1" x14ac:dyDescent="0.2">
      <c r="A27" s="53" t="s">
        <v>48</v>
      </c>
      <c r="B27" s="39" t="s">
        <v>47</v>
      </c>
      <c r="C27" s="42">
        <v>60229.606500000002</v>
      </c>
      <c r="D27" s="42">
        <v>3.5000000000000001E-3</v>
      </c>
      <c r="E27">
        <f t="shared" si="5"/>
        <v>7500.9530697986502</v>
      </c>
      <c r="F27">
        <f t="shared" si="6"/>
        <v>7501</v>
      </c>
      <c r="G27">
        <f t="shared" si="7"/>
        <v>-1.7973000001802575E-2</v>
      </c>
      <c r="K27">
        <f>+G27</f>
        <v>-1.7973000001802575E-2</v>
      </c>
      <c r="O27">
        <f t="shared" ca="1" si="8"/>
        <v>-1.4299547482853787E-2</v>
      </c>
      <c r="Q27" s="1">
        <f t="shared" si="9"/>
        <v>45211.106500000002</v>
      </c>
    </row>
    <row r="28" spans="1:21" ht="12.95" customHeight="1" x14ac:dyDescent="0.2">
      <c r="A28" s="53" t="s">
        <v>48</v>
      </c>
      <c r="B28" s="39" t="s">
        <v>47</v>
      </c>
      <c r="C28" s="42">
        <v>60274.415500000003</v>
      </c>
      <c r="D28" s="42">
        <v>3.5000000000000001E-3</v>
      </c>
      <c r="E28">
        <f t="shared" si="5"/>
        <v>7617.9560961216575</v>
      </c>
      <c r="F28">
        <f t="shared" si="6"/>
        <v>7618</v>
      </c>
      <c r="G28">
        <f t="shared" si="7"/>
        <v>-1.6814000002341345E-2</v>
      </c>
      <c r="K28">
        <f>+G28</f>
        <v>-1.6814000002341345E-2</v>
      </c>
      <c r="O28">
        <f t="shared" ca="1" si="8"/>
        <v>-1.4532254246314805E-2</v>
      </c>
      <c r="Q28" s="1">
        <f t="shared" si="9"/>
        <v>45255.915500000003</v>
      </c>
    </row>
    <row r="29" spans="1:21" ht="12.95" customHeight="1" x14ac:dyDescent="0.2">
      <c r="A29" s="51"/>
      <c r="C29" s="40"/>
      <c r="D29" s="40"/>
      <c r="Q29" s="1"/>
    </row>
    <row r="30" spans="1:21" ht="12.95" customHeight="1" x14ac:dyDescent="0.2">
      <c r="A30" s="51"/>
      <c r="C30" s="40"/>
      <c r="D30" s="40"/>
      <c r="Q30" s="1"/>
    </row>
    <row r="31" spans="1:21" ht="12.95" customHeight="1" x14ac:dyDescent="0.2">
      <c r="A31" s="51"/>
      <c r="C31" s="40"/>
      <c r="D31" s="40"/>
      <c r="Q31" s="1"/>
    </row>
    <row r="32" spans="1:21" ht="12.95" customHeight="1" x14ac:dyDescent="0.2">
      <c r="A32" s="51"/>
      <c r="C32" s="40"/>
      <c r="D32" s="40"/>
      <c r="Q32" s="1"/>
    </row>
    <row r="33" spans="1:17" ht="12.95" customHeight="1" x14ac:dyDescent="0.2">
      <c r="A33" s="51"/>
      <c r="C33" s="40"/>
      <c r="D33" s="40"/>
      <c r="Q33" s="1"/>
    </row>
    <row r="34" spans="1:17" ht="12.95" customHeight="1" x14ac:dyDescent="0.2">
      <c r="A34" s="51"/>
      <c r="C34" s="40"/>
      <c r="D34" s="40"/>
    </row>
    <row r="35" spans="1:17" ht="12.95" customHeight="1" x14ac:dyDescent="0.2">
      <c r="A35" s="51"/>
      <c r="C35" s="40"/>
      <c r="D35" s="40"/>
    </row>
    <row r="36" spans="1:17" ht="12.95" customHeight="1" x14ac:dyDescent="0.2">
      <c r="C36" s="40"/>
      <c r="D36" s="40"/>
    </row>
    <row r="37" spans="1:17" ht="12.95" customHeight="1" x14ac:dyDescent="0.2">
      <c r="C37" s="40"/>
      <c r="D37" s="40"/>
    </row>
    <row r="38" spans="1:17" x14ac:dyDescent="0.2">
      <c r="C38" s="40"/>
      <c r="D38" s="40"/>
    </row>
    <row r="39" spans="1:17" x14ac:dyDescent="0.2">
      <c r="C39" s="40"/>
      <c r="D39" s="40"/>
    </row>
    <row r="40" spans="1:17" x14ac:dyDescent="0.2">
      <c r="C40" s="40"/>
      <c r="D40" s="40"/>
    </row>
    <row r="41" spans="1:17" x14ac:dyDescent="0.2">
      <c r="C41" s="6"/>
      <c r="D41" s="6"/>
    </row>
    <row r="42" spans="1:17" x14ac:dyDescent="0.2">
      <c r="C42" s="6"/>
      <c r="D42" s="6"/>
    </row>
    <row r="43" spans="1:17" x14ac:dyDescent="0.2">
      <c r="C43" s="6"/>
      <c r="D43" s="6"/>
    </row>
    <row r="44" spans="1:17" x14ac:dyDescent="0.2">
      <c r="C44" s="6"/>
      <c r="D44" s="6"/>
    </row>
    <row r="45" spans="1:17" x14ac:dyDescent="0.2">
      <c r="C45" s="6"/>
      <c r="D45" s="6"/>
    </row>
    <row r="46" spans="1:17" x14ac:dyDescent="0.2">
      <c r="C46" s="6"/>
      <c r="D46" s="6"/>
    </row>
    <row r="47" spans="1:17" x14ac:dyDescent="0.2">
      <c r="C47" s="6"/>
      <c r="D47" s="6"/>
    </row>
    <row r="48" spans="1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2024-08-18T06:14:02Z</dcterms:modified>
</cp:coreProperties>
</file>