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4F2F0AC-E7BD-46D8-90B5-944A9EF60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F14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/>
  <c r="G33" i="1" s="1"/>
  <c r="K33" i="1" s="1"/>
  <c r="Q33" i="1"/>
  <c r="E34" i="1"/>
  <c r="F34" i="1"/>
  <c r="G34" i="1" s="1"/>
  <c r="K34" i="1" s="1"/>
  <c r="Q34" i="1"/>
  <c r="E35" i="1"/>
  <c r="F35" i="1" s="1"/>
  <c r="G35" i="1" s="1"/>
  <c r="K35" i="1" s="1"/>
  <c r="Q35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30" i="1" l="1"/>
  <c r="O32" i="1"/>
  <c r="O31" i="1"/>
  <c r="O35" i="1"/>
  <c r="O33" i="1"/>
  <c r="O34" i="1"/>
  <c r="O24" i="1"/>
  <c r="O28" i="1"/>
  <c r="O23" i="1"/>
  <c r="O27" i="1"/>
  <c r="O25" i="1"/>
  <c r="O22" i="1"/>
  <c r="O26" i="1"/>
  <c r="O29" i="1"/>
  <c r="C16" i="1"/>
  <c r="D18" i="1" s="1"/>
  <c r="C15" i="1"/>
  <c r="O21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<sst xmlns="http://schemas.openxmlformats.org/spreadsheetml/2006/main" count="82" uniqueCount="53">
  <si>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</si>
  <si>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</si>
  <si>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</si>
  <si>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</si>
  <si>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</si>
  <si>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</si>
  <si>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</si>
  <si>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</si>
  <si>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</si>
  <si>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</si>
  <si>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</si>
  <si>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</si>
  <si>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</si>
  <si>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</si>
  <si>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</si>
  <si>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</si>
  <si>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</si>
  <si>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</si>
  <si>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</si>
  <si>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</si>
  <si>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</si>
  <si>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</si>
  <si>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</si>
  <si>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</si>
  <si>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</si>
  <si>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</si>
  <si>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</si>
  <si>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</si>
  <si>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</si>
  <si>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</si>
  <si>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</si>
  <si>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</si>
  <si>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</si>
  <si>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</si>
  <si>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</si>
  <si>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</si>
  <si>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</si>
  <si>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</si>
  <si>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</si>
  <si>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</si>
  <si>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</si>
  <si>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</si>
  <si>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</si>
  <si>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V0805 And</t>
  </si>
  <si>
    <t>EW</t>
  </si>
  <si>
    <t>VSX</t>
  </si>
  <si>
    <t>JBAV, 76</t>
  </si>
  <si>
    <t>I</t>
  </si>
  <si>
    <t>BAV 91 Feb 2024</t>
  </si>
  <si>
    <t xml:space="preserve">Mag </t>
  </si>
  <si>
    <t>Next ToM-P</t>
  </si>
  <si>
    <t>Next ToM-S</t>
  </si>
  <si>
    <t>14.65-15.45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</si>
</sst>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19" fillId="0" borderId="0" xfId="8" applyNumberFormat="1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0" xfId="8" applyNumberFormat="1" applyFont="1" applyBorder="1" applyAlignment="1">
      <alignment horizontal="left" vertical="center" wrapText="1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V0805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  <c:pt idx="9">
                  <c:v>6952</c:v>
                </c:pt>
                <c:pt idx="10">
                  <c:v>7569.5</c:v>
                </c:pt>
                <c:pt idx="11">
                  <c:v>7603.5</c:v>
                </c:pt>
                <c:pt idx="12">
                  <c:v>7603.5</c:v>
                </c:pt>
                <c:pt idx="13">
                  <c:v>7686.5</c:v>
                </c:pt>
                <c:pt idx="14">
                  <c:v>7704.5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  <c:pt idx="9">
                  <c:v>6952</c:v>
                </c:pt>
                <c:pt idx="10">
                  <c:v>7569.5</c:v>
                </c:pt>
                <c:pt idx="11">
                  <c:v>7603.5</c:v>
                </c:pt>
                <c:pt idx="12">
                  <c:v>7603.5</c:v>
                </c:pt>
                <c:pt idx="13">
                  <c:v>7686.5</c:v>
                </c:pt>
                <c:pt idx="14">
                  <c:v>7704.5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  <c:pt idx="9">
                  <c:v>6952</c:v>
                </c:pt>
                <c:pt idx="10">
                  <c:v>7569.5</c:v>
                </c:pt>
                <c:pt idx="11">
                  <c:v>7603.5</c:v>
                </c:pt>
                <c:pt idx="12">
                  <c:v>7603.5</c:v>
                </c:pt>
                <c:pt idx="13">
                  <c:v>7686.5</c:v>
                </c:pt>
                <c:pt idx="14">
                  <c:v>7704.5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  <c:pt idx="9">
                  <c:v>6952</c:v>
                </c:pt>
                <c:pt idx="10">
                  <c:v>7569.5</c:v>
                </c:pt>
                <c:pt idx="11">
                  <c:v>7603.5</c:v>
                </c:pt>
                <c:pt idx="12">
                  <c:v>7603.5</c:v>
                </c:pt>
                <c:pt idx="13">
                  <c:v>7686.5</c:v>
                </c:pt>
                <c:pt idx="14">
                  <c:v>7704.5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-1.1973499997111503E-2</c:v>
                </c:pt>
                <c:pt idx="2">
                  <c:v>-1.0791499997139908E-2</c:v>
                </c:pt>
                <c:pt idx="3">
                  <c:v>-1.099899999826448E-2</c:v>
                </c:pt>
                <c:pt idx="4">
                  <c:v>-1.0326499999791849E-2</c:v>
                </c:pt>
                <c:pt idx="5">
                  <c:v>-1.0521999996853992E-2</c:v>
                </c:pt>
                <c:pt idx="6">
                  <c:v>-9.0009999985340983E-3</c:v>
                </c:pt>
                <c:pt idx="7">
                  <c:v>-8.7359999961336143E-3</c:v>
                </c:pt>
                <c:pt idx="8">
                  <c:v>-7.473499994375743E-3</c:v>
                </c:pt>
                <c:pt idx="9">
                  <c:v>-9.5279999950435013E-3</c:v>
                </c:pt>
                <c:pt idx="10">
                  <c:v>-4.7604999926988967E-3</c:v>
                </c:pt>
                <c:pt idx="11">
                  <c:v>-8.4864999953424558E-3</c:v>
                </c:pt>
                <c:pt idx="12">
                  <c:v>-7.786499998474028E-3</c:v>
                </c:pt>
                <c:pt idx="13">
                  <c:v>-2.4235000018961728E-3</c:v>
                </c:pt>
                <c:pt idx="14">
                  <c:v>-5.7254999992437661E-3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  <c:pt idx="9">
                  <c:v>6952</c:v>
                </c:pt>
                <c:pt idx="10">
                  <c:v>7569.5</c:v>
                </c:pt>
                <c:pt idx="11">
                  <c:v>7603.5</c:v>
                </c:pt>
                <c:pt idx="12">
                  <c:v>7603.5</c:v>
                </c:pt>
                <c:pt idx="13">
                  <c:v>7686.5</c:v>
                </c:pt>
                <c:pt idx="14">
                  <c:v>7704.5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  <c:pt idx="9">
                  <c:v>6952</c:v>
                </c:pt>
                <c:pt idx="10">
                  <c:v>7569.5</c:v>
                </c:pt>
                <c:pt idx="11">
                  <c:v>7603.5</c:v>
                </c:pt>
                <c:pt idx="12">
                  <c:v>7603.5</c:v>
                </c:pt>
                <c:pt idx="13">
                  <c:v>7686.5</c:v>
                </c:pt>
                <c:pt idx="14">
                  <c:v>7704.5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  <c:pt idx="9">
                  <c:v>6952</c:v>
                </c:pt>
                <c:pt idx="10">
                  <c:v>7569.5</c:v>
                </c:pt>
                <c:pt idx="11">
                  <c:v>7603.5</c:v>
                </c:pt>
                <c:pt idx="12">
                  <c:v>7603.5</c:v>
                </c:pt>
                <c:pt idx="13">
                  <c:v>7686.5</c:v>
                </c:pt>
                <c:pt idx="14">
                  <c:v>7704.5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  <c:pt idx="9">
                  <c:v>6952</c:v>
                </c:pt>
                <c:pt idx="10">
                  <c:v>7569.5</c:v>
                </c:pt>
                <c:pt idx="11">
                  <c:v>7603.5</c:v>
                </c:pt>
                <c:pt idx="12">
                  <c:v>7603.5</c:v>
                </c:pt>
                <c:pt idx="13">
                  <c:v>7686.5</c:v>
                </c:pt>
                <c:pt idx="14">
                  <c:v>7704.5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-3.3055636598183702E-3</c:v>
                </c:pt>
                <c:pt idx="1">
                  <c:v>-7.5394978891319088E-3</c:v>
                </c:pt>
                <c:pt idx="2">
                  <c:v>-7.6550369012011064E-3</c:v>
                </c:pt>
                <c:pt idx="3">
                  <c:v>-7.685348061774816E-3</c:v>
                </c:pt>
                <c:pt idx="4">
                  <c:v>-7.7013951467844264E-3</c:v>
                </c:pt>
                <c:pt idx="5">
                  <c:v>-8.0826025662349595E-3</c:v>
                </c:pt>
                <c:pt idx="6">
                  <c:v>-8.1261079967054582E-3</c:v>
                </c:pt>
                <c:pt idx="7">
                  <c:v>-8.1724662422887791E-3</c:v>
                </c:pt>
                <c:pt idx="8">
                  <c:v>-8.2527016673368328E-3</c:v>
                </c:pt>
                <c:pt idx="9">
                  <c:v>-8.2637563258990097E-3</c:v>
                </c:pt>
                <c:pt idx="10">
                  <c:v>-8.7041596589405509E-3</c:v>
                </c:pt>
                <c:pt idx="11">
                  <c:v>-8.7284085873995179E-3</c:v>
                </c:pt>
                <c:pt idx="12">
                  <c:v>-8.7284085873995179E-3</c:v>
                </c:pt>
                <c:pt idx="13">
                  <c:v>-8.7876045009905278E-3</c:v>
                </c:pt>
                <c:pt idx="14">
                  <c:v>-8.8004421689982168E-3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  <c:pt idx="9">
                  <c:v>6952</c:v>
                </c:pt>
                <c:pt idx="10">
                  <c:v>7569.5</c:v>
                </c:pt>
                <c:pt idx="11">
                  <c:v>7603.5</c:v>
                </c:pt>
                <c:pt idx="12">
                  <c:v>7603.5</c:v>
                </c:pt>
                <c:pt idx="13">
                  <c:v>7686.5</c:v>
                </c:pt>
                <c:pt idx="14">
                  <c:v>7704.5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17</xdr:col>
      <xdr:colOff>266700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4.2851562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43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ht="12.95" customHeight="1" x14ac:dyDescent="0.2">
      <c r="A2" t="s">
        <v>23</v>
      </c>
      <c r="B2" s="36" t="s">
        <v>44</v>
      </c>
      <c r="C2" s="30"/>
      <c r="D2" s="2"/>
    </row>
    <row r="3" spans="1:15" ht="12.95" customHeight="1" x14ac:dyDescent="0.2"/>
    <row r="4" spans="1:15" ht="12.95" customHeight="1" x14ac:dyDescent="0.2">
      <c r="A4" s="33" t="s">
        <v>0</v>
      </c>
      <c r="C4" s="2" t="s">
        <v>36</v>
      </c>
      <c r="D4" s="2" t="s">
        <v>36</v>
      </c>
    </row>
    <row r="5" spans="1:15" ht="12.95" customHeight="1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ht="12.95" customHeight="1" x14ac:dyDescent="0.2">
      <c r="A6" s="33" t="s">
        <v>1</v>
      </c>
    </row>
    <row r="7" spans="1:15" ht="12.95" customHeight="1" x14ac:dyDescent="0.2">
      <c r="A7" t="s">
        <v>2</v>
      </c>
      <c r="C7" s="38">
        <v>56854.078999999998</v>
      </c>
      <c r="D7" s="35" t="s">
        <v>45</v>
      </c>
    </row>
    <row r="8" spans="1:15" ht="12.95" customHeight="1" x14ac:dyDescent="0.2">
      <c r="A8" t="s">
        <v>3</v>
      </c>
      <c r="C8" s="38">
        <v>0.44393899999999997</v>
      </c>
      <c r="D8" s="35" t="s">
        <v>45</v>
      </c>
    </row>
    <row r="9" spans="1:15" ht="12.95" customHeight="1" x14ac:dyDescent="0.2">
      <c r="A9" s="18" t="s">
        <v>31</v>
      </c>
      <c r="B9" s="19">
        <v>21</v>
      </c>
      <c r="C9" s="16"/>
      <c r="D9" s="17"/>
    </row>
    <row r="10" spans="1:15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15" ht="12.95" customHeight="1" x14ac:dyDescent="0.2">
      <c r="A11" s="7" t="s">
        <v>15</v>
      </c>
      <c r="B11" s="7"/>
      <c r="C11" s="15">
        <f ca="1">INTERCEPT(INDIRECT($G$11):G992,INDIRECT($F$11):F992)</f>
        <v>-3.3055636598183702E-3</v>
      </c>
      <c r="D11" s="2"/>
      <c r="E11" s="7"/>
      <c r="F11" t="str">
        <f>"F"&amp;B9</f>
        <v>F21</v>
      </c>
      <c r="G11" t="str">
        <f>"G"&amp;B9</f>
        <v>G21</v>
      </c>
    </row>
    <row r="12" spans="1:15" ht="12.95" customHeight="1" x14ac:dyDescent="0.2">
      <c r="A12" s="7" t="s">
        <v>16</v>
      </c>
      <c r="B12" s="7"/>
      <c r="C12" s="15">
        <f ca="1">SLOPE(INDIRECT($G$11):G992,INDIRECT($F$11):F992)</f>
        <v>-7.1320377820492517E-7</v>
      </c>
      <c r="D12" s="2"/>
      <c r="E12" s="46" t="s">
        <v>49</v>
      </c>
      <c r="F12" s="47" t="s">
        <v>52</v>
      </c>
    </row>
    <row r="13" spans="1:15" ht="12.95" customHeight="1" x14ac:dyDescent="0.2">
      <c r="A13" s="7" t="s">
        <v>18</v>
      </c>
      <c r="B13" s="7"/>
      <c r="C13" s="2" t="s">
        <v>13</v>
      </c>
      <c r="E13" s="44" t="s">
        <v>33</v>
      </c>
      <c r="F13" s="48">
        <v>1</v>
      </c>
    </row>
    <row r="14" spans="1:15" ht="12.95" customHeight="1" x14ac:dyDescent="0.2">
      <c r="A14" s="7"/>
      <c r="B14" s="7"/>
      <c r="C14" s="7"/>
      <c r="E14" s="44" t="s">
        <v>30</v>
      </c>
      <c r="F14" s="49">
        <f ca="1">NOW()+15018.5+$C$5/24</f>
        <v>60540.761067245367</v>
      </c>
    </row>
    <row r="15" spans="1:15" ht="12.95" customHeight="1" x14ac:dyDescent="0.2">
      <c r="A15" s="8" t="s">
        <v>17</v>
      </c>
      <c r="B15" s="7"/>
      <c r="C15" s="9">
        <f ca="1">(C7+C11)+(C8+C12)*INT(MAX(F21:F3533))</f>
        <v>60274.176255914434</v>
      </c>
      <c r="E15" s="44" t="s">
        <v>34</v>
      </c>
      <c r="F15" s="49">
        <f ca="1">ROUND(2*($F$14-$C$7)/$C$8,0)/2+$F$13</f>
        <v>8305.5</v>
      </c>
    </row>
    <row r="16" spans="1:15" ht="12.95" customHeight="1" x14ac:dyDescent="0.2">
      <c r="A16" s="11" t="s">
        <v>4</v>
      </c>
      <c r="B16" s="7"/>
      <c r="C16" s="12">
        <f ca="1">+C8+C12</f>
        <v>0.44393828679622177</v>
      </c>
      <c r="E16" s="44" t="s">
        <v>35</v>
      </c>
      <c r="F16" s="49">
        <f ca="1">ROUND(2*($F$14-$C$15)/$C$16,0)/2+$F$13</f>
        <v>601.5</v>
      </c>
    </row>
    <row r="17" spans="1:21" ht="12.95" customHeight="1" thickBot="1" x14ac:dyDescent="0.25">
      <c r="A17" s="10" t="s">
        <v>27</v>
      </c>
      <c r="B17" s="7"/>
      <c r="C17" s="7">
        <f>COUNT(C21:C2191)</f>
        <v>15</v>
      </c>
      <c r="E17" s="44" t="s">
        <v>50</v>
      </c>
      <c r="F17" s="51">
        <f ca="1">+$C$15+$C$16*$F$16-15018.5-$C$5/24</f>
        <v>45523.100968755694</v>
      </c>
    </row>
    <row r="18" spans="1:21" ht="12.95" customHeight="1" thickTop="1" thickBot="1" x14ac:dyDescent="0.25">
      <c r="A18" s="11" t="s">
        <v>5</v>
      </c>
      <c r="B18" s="7"/>
      <c r="C18" s="13">
        <f ca="1">+C15</f>
        <v>60274.176255914434</v>
      </c>
      <c r="D18" s="14">
        <f ca="1">+C16</f>
        <v>0.44393828679622177</v>
      </c>
      <c r="E18" s="45" t="s">
        <v>51</v>
      </c>
      <c r="F18" s="50">
        <f ca="1">+($C$15+$C$16*$F$16)-($C$16/2)-15018.5-$C$5/24</f>
        <v>45522.878999612294</v>
      </c>
    </row>
    <row r="19" spans="1:21" ht="12.95" customHeight="1" thickTop="1" x14ac:dyDescent="0.2">
      <c r="F19" t="s">
        <v>41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45</v>
      </c>
      <c r="J20" s="5" t="s">
        <v>38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t="str">
        <f>D7</f>
        <v>VSX</v>
      </c>
      <c r="C21" s="42">
        <f>C$7</f>
        <v>56854.078999999998</v>
      </c>
      <c r="D21" s="42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-3.3055636598183702E-3</v>
      </c>
      <c r="Q21" s="1">
        <f>+C21-15018.5</f>
        <v>41835.578999999998</v>
      </c>
    </row>
    <row r="22" spans="1:21" ht="12.95" customHeight="1" x14ac:dyDescent="0.2">
      <c r="A22" s="40" t="s">
        <v>46</v>
      </c>
      <c r="B22" s="37" t="s">
        <v>47</v>
      </c>
      <c r="C22" s="43">
        <v>59489.510900000001</v>
      </c>
      <c r="D22" s="43">
        <v>3.5000000000000001E-3</v>
      </c>
      <c r="E22">
        <f>+(C22-C$7)/C$8</f>
        <v>5936.4730289521831</v>
      </c>
      <c r="F22">
        <f>ROUND(2*E22,0)/2</f>
        <v>5936.5</v>
      </c>
      <c r="G22">
        <f>+C22-(C$7+F22*C$8)</f>
        <v>-1.1973499997111503E-2</v>
      </c>
      <c r="K22">
        <f>+G22</f>
        <v>-1.1973499997111503E-2</v>
      </c>
      <c r="O22">
        <f ca="1">+C$11+C$12*$F22</f>
        <v>-7.5394978891319088E-3</v>
      </c>
      <c r="Q22" s="1">
        <f>+C22-15018.5</f>
        <v>44471.010900000001</v>
      </c>
    </row>
    <row r="23" spans="1:21" ht="12.95" customHeight="1" x14ac:dyDescent="0.2">
      <c r="A23" s="40" t="s">
        <v>46</v>
      </c>
      <c r="B23" s="37" t="s">
        <v>47</v>
      </c>
      <c r="C23" s="43">
        <v>59561.430200000003</v>
      </c>
      <c r="D23" s="43">
        <v>3.5000000000000001E-3</v>
      </c>
      <c r="E23">
        <f>+(C23-C$7)/C$8</f>
        <v>6098.4756914801465</v>
      </c>
      <c r="F23">
        <f>ROUND(2*E23,0)/2</f>
        <v>6098.5</v>
      </c>
      <c r="G23">
        <f>+C23-(C$7+F23*C$8)</f>
        <v>-1.0791499997139908E-2</v>
      </c>
      <c r="K23">
        <f>+G23</f>
        <v>-1.0791499997139908E-2</v>
      </c>
      <c r="O23">
        <f ca="1">+C$11+C$12*$F23</f>
        <v>-7.6550369012011064E-3</v>
      </c>
      <c r="Q23" s="1">
        <f>+C23-15018.5</f>
        <v>44542.930200000003</v>
      </c>
    </row>
    <row r="24" spans="1:21" ht="12.95" customHeight="1" x14ac:dyDescent="0.2">
      <c r="A24" s="40" t="s">
        <v>46</v>
      </c>
      <c r="B24" s="37" t="s">
        <v>47</v>
      </c>
      <c r="C24" s="43">
        <v>59580.297400000003</v>
      </c>
      <c r="D24" s="43">
        <v>3.5000000000000001E-3</v>
      </c>
      <c r="E24">
        <f>+(C24-C$7)/C$8</f>
        <v>6140.9752240735897</v>
      </c>
      <c r="F24">
        <f>ROUND(2*E24,0)/2</f>
        <v>6141</v>
      </c>
      <c r="G24">
        <f>+C24-(C$7+F24*C$8)</f>
        <v>-1.099899999826448E-2</v>
      </c>
      <c r="K24">
        <f>+G24</f>
        <v>-1.099899999826448E-2</v>
      </c>
      <c r="O24">
        <f ca="1">+C$11+C$12*$F24</f>
        <v>-7.685348061774816E-3</v>
      </c>
      <c r="Q24" s="1">
        <f>+C24-15018.5</f>
        <v>44561.797400000003</v>
      </c>
    </row>
    <row r="25" spans="1:21" ht="12.95" customHeight="1" x14ac:dyDescent="0.2">
      <c r="A25" s="40" t="s">
        <v>46</v>
      </c>
      <c r="B25" s="37" t="s">
        <v>47</v>
      </c>
      <c r="C25" s="43">
        <v>59590.286699999997</v>
      </c>
      <c r="D25" s="43">
        <v>3.5000000000000001E-3</v>
      </c>
      <c r="E25">
        <f>+(C25-C$7)/C$8</f>
        <v>6163.4767389213366</v>
      </c>
      <c r="F25">
        <f>ROUND(2*E25,0)/2</f>
        <v>6163.5</v>
      </c>
      <c r="G25">
        <f>+C25-(C$7+F25*C$8)</f>
        <v>-1.0326499999791849E-2</v>
      </c>
      <c r="K25">
        <f>+G25</f>
        <v>-1.0326499999791849E-2</v>
      </c>
      <c r="O25">
        <f ca="1">+C$11+C$12*$F25</f>
        <v>-7.7013951467844264E-3</v>
      </c>
      <c r="Q25" s="1">
        <f>+C25-15018.5</f>
        <v>44571.786699999997</v>
      </c>
    </row>
    <row r="26" spans="1:21" ht="12.95" customHeight="1" x14ac:dyDescent="0.2">
      <c r="A26" s="40" t="s">
        <v>46</v>
      </c>
      <c r="B26" s="37" t="s">
        <v>47</v>
      </c>
      <c r="C26" s="43">
        <v>59827.571900000003</v>
      </c>
      <c r="D26" s="43">
        <v>3.5000000000000001E-3</v>
      </c>
      <c r="E26">
        <f>+(C26-C$7)/C$8</f>
        <v>6697.9762985455318</v>
      </c>
      <c r="F26">
        <f>ROUND(2*E26,0)/2</f>
        <v>6698</v>
      </c>
      <c r="G26">
        <f>+C26-(C$7+F26*C$8)</f>
        <v>-1.0521999996853992E-2</v>
      </c>
      <c r="K26">
        <f>+G26</f>
        <v>-1.0521999996853992E-2</v>
      </c>
      <c r="O26">
        <f ca="1">+C$11+C$12*$F26</f>
        <v>-8.0826025662349595E-3</v>
      </c>
      <c r="Q26" s="1">
        <f>+C26-15018.5</f>
        <v>44809.071900000003</v>
      </c>
    </row>
    <row r="27" spans="1:21" ht="12.95" customHeight="1" x14ac:dyDescent="0.2">
      <c r="A27" s="40" t="s">
        <v>46</v>
      </c>
      <c r="B27" s="37" t="s">
        <v>47</v>
      </c>
      <c r="C27" s="43">
        <v>59854.653700000003</v>
      </c>
      <c r="D27" s="43">
        <v>3.5000000000000001E-3</v>
      </c>
      <c r="E27">
        <f>+(C27-C$7)/C$8</f>
        <v>6758.979724691917</v>
      </c>
      <c r="F27">
        <f>ROUND(2*E27,0)/2</f>
        <v>6759</v>
      </c>
      <c r="G27">
        <f>+C27-(C$7+F27*C$8)</f>
        <v>-9.0009999985340983E-3</v>
      </c>
      <c r="K27">
        <f>+G27</f>
        <v>-9.0009999985340983E-3</v>
      </c>
      <c r="O27">
        <f ca="1">+C$11+C$12*$F27</f>
        <v>-8.1261079967054582E-3</v>
      </c>
      <c r="Q27" s="1">
        <f>+C27-15018.5</f>
        <v>44836.153700000003</v>
      </c>
    </row>
    <row r="28" spans="1:21" ht="12.95" customHeight="1" x14ac:dyDescent="0.2">
      <c r="A28" s="40" t="s">
        <v>46</v>
      </c>
      <c r="B28" s="37" t="s">
        <v>47</v>
      </c>
      <c r="C28" s="43">
        <v>59883.51</v>
      </c>
      <c r="D28" s="43">
        <v>3.5000000000000001E-3</v>
      </c>
      <c r="E28">
        <f>+(C28-C$7)/C$8</f>
        <v>6823.9803216207729</v>
      </c>
      <c r="F28">
        <f>ROUND(2*E28,0)/2</f>
        <v>6824</v>
      </c>
      <c r="G28">
        <f>+C28-(C$7+F28*C$8)</f>
        <v>-8.7359999961336143E-3</v>
      </c>
      <c r="K28">
        <f>+G28</f>
        <v>-8.7359999961336143E-3</v>
      </c>
      <c r="O28">
        <f ca="1">+C$11+C$12*$F28</f>
        <v>-8.1724662422887791E-3</v>
      </c>
      <c r="Q28" s="1">
        <f>+C28-15018.5</f>
        <v>44865.01</v>
      </c>
    </row>
    <row r="29" spans="1:21" ht="12.95" customHeight="1" x14ac:dyDescent="0.2">
      <c r="A29" s="40" t="s">
        <v>46</v>
      </c>
      <c r="B29" s="37" t="s">
        <v>47</v>
      </c>
      <c r="C29" s="43">
        <v>59933.454400000002</v>
      </c>
      <c r="D29" s="43">
        <v>3.5000000000000001E-3</v>
      </c>
      <c r="E29">
        <f>+(C29-C$7)/C$8</f>
        <v>6936.4831654799527</v>
      </c>
      <c r="F29">
        <f>ROUND(2*E29,0)/2</f>
        <v>6936.5</v>
      </c>
      <c r="G29">
        <f>+C29-(C$7+F29*C$8)</f>
        <v>-7.473499994375743E-3</v>
      </c>
      <c r="K29">
        <f>+G29</f>
        <v>-7.473499994375743E-3</v>
      </c>
      <c r="O29">
        <f ca="1">+C$11+C$12*$F29</f>
        <v>-8.2527016673368328E-3</v>
      </c>
      <c r="Q29" s="1">
        <f>+C29-15018.5</f>
        <v>44914.954400000002</v>
      </c>
    </row>
    <row r="30" spans="1:21" ht="12.95" customHeight="1" x14ac:dyDescent="0.2">
      <c r="A30" s="41" t="s">
        <v>48</v>
      </c>
      <c r="B30" s="39" t="s">
        <v>47</v>
      </c>
      <c r="C30" s="41">
        <v>59940.333400000003</v>
      </c>
      <c r="D30" s="41">
        <v>3.5000000000000001E-3</v>
      </c>
      <c r="E30">
        <f>+(C30-C$7)/C$8</f>
        <v>6951.9785375918882</v>
      </c>
      <c r="F30">
        <f>ROUND(2*E30,0)/2</f>
        <v>6952</v>
      </c>
      <c r="G30">
        <f>+C30-(C$7+F30*C$8)</f>
        <v>-9.5279999950435013E-3</v>
      </c>
      <c r="K30">
        <f>+G30</f>
        <v>-9.5279999950435013E-3</v>
      </c>
      <c r="O30">
        <f ca="1">+C$11+C$12*$F30</f>
        <v>-8.2637563258990097E-3</v>
      </c>
      <c r="Q30" s="1">
        <f>+C30-15018.5</f>
        <v>44921.833400000003</v>
      </c>
    </row>
    <row r="31" spans="1:21" ht="12.95" customHeight="1" x14ac:dyDescent="0.2">
      <c r="A31" s="41" t="s">
        <v>48</v>
      </c>
      <c r="B31" s="39" t="s">
        <v>47</v>
      </c>
      <c r="C31" s="41">
        <v>60214.470500000003</v>
      </c>
      <c r="D31" s="41">
        <v>3.5000000000000001E-3</v>
      </c>
      <c r="E31">
        <f>+(C31-C$7)/C$8</f>
        <v>7569.4892766799167</v>
      </c>
      <c r="F31">
        <f>ROUND(2*E31,0)/2</f>
        <v>7569.5</v>
      </c>
      <c r="G31">
        <f>+C31-(C$7+F31*C$8)</f>
        <v>-4.7604999926988967E-3</v>
      </c>
      <c r="K31">
        <f>+G31</f>
        <v>-4.7604999926988967E-3</v>
      </c>
      <c r="O31">
        <f ca="1">+C$11+C$12*$F31</f>
        <v>-8.7041596589405509E-3</v>
      </c>
      <c r="Q31" s="1">
        <f>+C31-15018.5</f>
        <v>45195.970500000003</v>
      </c>
    </row>
    <row r="32" spans="1:21" ht="12.95" customHeight="1" x14ac:dyDescent="0.2">
      <c r="A32" s="41" t="s">
        <v>48</v>
      </c>
      <c r="B32" s="39" t="s">
        <v>47</v>
      </c>
      <c r="C32" s="41">
        <v>60229.560700000002</v>
      </c>
      <c r="D32" s="41">
        <v>3.5000000000000001E-3</v>
      </c>
      <c r="E32">
        <f>+(C32-C$7)/C$8</f>
        <v>7603.480883634923</v>
      </c>
      <c r="F32">
        <f>ROUND(2*E32,0)/2</f>
        <v>7603.5</v>
      </c>
      <c r="G32">
        <f>+C32-(C$7+F32*C$8)</f>
        <v>-8.4864999953424558E-3</v>
      </c>
      <c r="K32">
        <f>+G32</f>
        <v>-8.4864999953424558E-3</v>
      </c>
      <c r="O32">
        <f ca="1">+C$11+C$12*$F32</f>
        <v>-8.7284085873995179E-3</v>
      </c>
      <c r="Q32" s="1">
        <f>+C32-15018.5</f>
        <v>45211.060700000002</v>
      </c>
    </row>
    <row r="33" spans="1:17" ht="12.95" customHeight="1" x14ac:dyDescent="0.2">
      <c r="A33" s="41" t="s">
        <v>48</v>
      </c>
      <c r="B33" s="39" t="s">
        <v>47</v>
      </c>
      <c r="C33" s="41">
        <v>60229.561399999999</v>
      </c>
      <c r="D33" s="41">
        <v>3.5000000000000001E-3</v>
      </c>
      <c r="E33">
        <f>+(C33-C$7)/C$8</f>
        <v>7603.4824604281239</v>
      </c>
      <c r="F33">
        <f>ROUND(2*E33,0)/2</f>
        <v>7603.5</v>
      </c>
      <c r="G33">
        <f>+C33-(C$7+F33*C$8)</f>
        <v>-7.786499998474028E-3</v>
      </c>
      <c r="K33">
        <f>+G33</f>
        <v>-7.786499998474028E-3</v>
      </c>
      <c r="O33">
        <f ca="1">+C$11+C$12*$F33</f>
        <v>-8.7284085873995179E-3</v>
      </c>
      <c r="Q33" s="1">
        <f>+C33-15018.5</f>
        <v>45211.061399999999</v>
      </c>
    </row>
    <row r="34" spans="1:17" ht="12.95" customHeight="1" x14ac:dyDescent="0.2">
      <c r="A34" s="41" t="s">
        <v>48</v>
      </c>
      <c r="B34" s="39" t="s">
        <v>47</v>
      </c>
      <c r="C34" s="41">
        <v>60266.413699999997</v>
      </c>
      <c r="D34" s="41">
        <v>3.5000000000000001E-3</v>
      </c>
      <c r="E34">
        <f>+(C34-C$7)/C$8</f>
        <v>7686.4945409166567</v>
      </c>
      <c r="F34">
        <f>ROUND(2*E34,0)/2</f>
        <v>7686.5</v>
      </c>
      <c r="G34">
        <f>+C34-(C$7+F34*C$8)</f>
        <v>-2.4235000018961728E-3</v>
      </c>
      <c r="K34">
        <f>+G34</f>
        <v>-2.4235000018961728E-3</v>
      </c>
      <c r="O34">
        <f ca="1">+C$11+C$12*$F34</f>
        <v>-8.7876045009905278E-3</v>
      </c>
      <c r="Q34" s="1">
        <f>+C34-15018.5</f>
        <v>45247.913699999997</v>
      </c>
    </row>
    <row r="35" spans="1:17" ht="12.95" customHeight="1" x14ac:dyDescent="0.2">
      <c r="A35" s="41" t="s">
        <v>48</v>
      </c>
      <c r="B35" s="39" t="s">
        <v>47</v>
      </c>
      <c r="C35" s="41">
        <v>60274.401299999998</v>
      </c>
      <c r="D35" s="41">
        <v>3.5000000000000001E-3</v>
      </c>
      <c r="E35">
        <f>+(C35-C$7)/C$8</f>
        <v>7704.4871029578389</v>
      </c>
      <c r="F35">
        <f>ROUND(2*E35,0)/2</f>
        <v>7704.5</v>
      </c>
      <c r="G35">
        <f>+C35-(C$7+F35*C$8)</f>
        <v>-5.7254999992437661E-3</v>
      </c>
      <c r="K35">
        <f>+G35</f>
        <v>-5.7254999992437661E-3</v>
      </c>
      <c r="O35">
        <f ca="1">+C$11+C$12*$F35</f>
        <v>-8.8004421689982168E-3</v>
      </c>
      <c r="Q35" s="1">
        <f>+C35-15018.5</f>
        <v>45255.901299999998</v>
      </c>
    </row>
    <row r="36" spans="1:17" ht="12.95" customHeight="1" x14ac:dyDescent="0.2">
      <c r="C36" s="42"/>
      <c r="D36" s="42"/>
    </row>
    <row r="37" spans="1:17" ht="12.95" customHeight="1" x14ac:dyDescent="0.2">
      <c r="C37" s="42"/>
      <c r="D37" s="42"/>
    </row>
    <row r="38" spans="1:17" ht="12.95" customHeight="1" x14ac:dyDescent="0.2">
      <c r="C38" s="42"/>
      <c r="D38" s="42"/>
    </row>
    <row r="39" spans="1:17" ht="12.95" customHeight="1" x14ac:dyDescent="0.2">
      <c r="C39" s="42"/>
      <c r="D39" s="42"/>
    </row>
    <row r="40" spans="1:17" ht="12.95" customHeight="1" x14ac:dyDescent="0.2">
      <c r="C40" s="42"/>
      <c r="D40" s="42"/>
    </row>
    <row r="41" spans="1:17" ht="12.95" customHeight="1" x14ac:dyDescent="0.2">
      <c r="C41" s="42"/>
      <c r="D41" s="42"/>
    </row>
    <row r="42" spans="1:17" ht="12.95" customHeight="1" x14ac:dyDescent="0.2">
      <c r="C42" s="42"/>
      <c r="D42" s="42"/>
    </row>
    <row r="43" spans="1:17" ht="12.95" customHeight="1" x14ac:dyDescent="0.2">
      <c r="C43" s="42"/>
      <c r="D43" s="42"/>
    </row>
    <row r="44" spans="1:17" ht="12.95" customHeight="1" x14ac:dyDescent="0.2">
      <c r="C44" s="6"/>
      <c r="D44" s="6"/>
    </row>
    <row r="45" spans="1:17" ht="12.95" customHeight="1" x14ac:dyDescent="0.2">
      <c r="C45" s="6"/>
      <c r="D45" s="6"/>
    </row>
    <row r="46" spans="1:17" ht="12.95" customHeight="1" x14ac:dyDescent="0.2">
      <c r="C46" s="6"/>
      <c r="D46" s="6"/>
    </row>
    <row r="47" spans="1:17" ht="12.95" customHeight="1" x14ac:dyDescent="0.2">
      <c r="C47" s="6"/>
      <c r="D47" s="6"/>
    </row>
    <row r="48" spans="1:17" ht="12.95" customHeight="1" x14ac:dyDescent="0.2">
      <c r="C48" s="6"/>
      <c r="D48" s="6"/>
    </row>
    <row r="49" spans="3:4" ht="12.95" customHeight="1" x14ac:dyDescent="0.2">
      <c r="C49" s="6"/>
      <c r="D49" s="6"/>
    </row>
    <row r="50" spans="3:4" ht="12.95" customHeight="1" x14ac:dyDescent="0.2">
      <c r="C50" s="6"/>
      <c r="D50" s="6"/>
    </row>
    <row r="51" spans="3:4" ht="12.95" customHeight="1" x14ac:dyDescent="0.2">
      <c r="C51" s="6"/>
      <c r="D51" s="6"/>
    </row>
    <row r="52" spans="3:4" ht="12.95" customHeight="1" x14ac:dyDescent="0.2">
      <c r="C52" s="6"/>
      <c r="D52" s="6"/>
    </row>
    <row r="53" spans="3:4" ht="12.95" customHeight="1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X38">
    <sortCondition ref="C21:C3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2024-08-18T06:15:56Z</dcterms:modified>
</cp:coreProperties>
</file>