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A54B495-82B2-4641-8735-2F67BF4BD2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K21" i="1"/>
  <c r="E22" i="1"/>
  <c r="F22" i="1"/>
  <c r="G22" i="1"/>
  <c r="K22" i="1"/>
  <c r="E9" i="1"/>
  <c r="D9" i="1"/>
  <c r="Q21" i="1"/>
  <c r="Q22" i="1"/>
  <c r="F16" i="1"/>
  <c r="C17" i="1"/>
  <c r="C11" i="1"/>
  <c r="C12" i="1"/>
  <c r="C16" i="1" l="1"/>
  <c r="D18" i="1" s="1"/>
  <c r="C15" i="1"/>
  <c r="O21" i="1"/>
  <c r="O22" i="1"/>
  <c r="F17" i="1"/>
  <c r="C18" i="1" l="1"/>
  <c r="F18" i="1"/>
  <c r="F19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<sst xmlns="http://schemas.openxmlformats.org/spreadsheetml/2006/main" count="58" uniqueCount="53">
  <si>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</si>
  <si>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</si>
  <si>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</si>
  <si>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</si>
  <si>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</si>
  <si>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</si>
  <si>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</si>
  <si>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</si>
  <si>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</si>
  <si>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</si>
  <si>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</si>
  <si>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</si>
  <si>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</si>
  <si>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</si>
  <si>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</si>
  <si>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</si>
  <si>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</si>
  <si>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</si>
  <si>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</si>
  <si>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</si>
  <si>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</si>
  <si>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</si>
  <si>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</si>
  <si>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</si>
  <si>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</si>
  <si>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</si>
  <si>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</si>
  <si>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</si>
  <si>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</si>
  <si>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</si>
  <si>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</si>
  <si>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</si>
  <si>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</si>
  <si>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</si>
  <si>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</si>
  <si>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</si>
  <si>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</si>
  <si>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</si>
  <si>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</si>
  <si>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</si>
  <si>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</si>
  <si>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</si>
  <si>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G3627-0379</t>
  </si>
  <si>
    <t>2014A</t>
  </si>
  <si>
    <t>EB</t>
  </si>
  <si>
    <t>pr_0</t>
  </si>
  <si>
    <t>~</t>
  </si>
  <si>
    <t>VSX</t>
  </si>
  <si>
    <t>And</t>
  </si>
  <si>
    <t>IBVS 6196</t>
  </si>
  <si>
    <t>I</t>
  </si>
  <si>
    <t>IBVS 6152</t>
  </si>
  <si>
    <t>V0813 And / G3627-0379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</si>
</sst>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24" borderId="5" xfId="0" applyFont="1" applyFill="1" applyBorder="1" applyAlignment="1">
      <alignment horizontal="left"/>
    </xf>
    <xf numFmtId="0" fontId="17" fillId="24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33" fillId="0" borderId="0" xfId="41" applyFont="1" applyAlignment="1">
      <alignment horizontal="left" wrapText="1"/>
    </xf>
    <xf numFmtId="0" fontId="33" fillId="0" borderId="0" xfId="41" applyFont="1" applyAlignment="1">
      <alignment horizontal="center"/>
    </xf>
    <xf numFmtId="0" fontId="34" fillId="0" borderId="0" xfId="41" applyFont="1" applyAlignment="1">
      <alignment wrapText="1"/>
    </xf>
    <xf numFmtId="0" fontId="34" fillId="0" borderId="0" xfId="41" applyFont="1" applyAlignment="1">
      <alignment horizontal="center" wrapText="1"/>
    </xf>
    <xf numFmtId="0" fontId="34" fillId="0" borderId="0" xfId="4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V0813 And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2.4E-2</c:v>
                  </c:pt>
                  <c:pt idx="1">
                    <c:v>8.8000000000000005E-3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2.4E-2</c:v>
                  </c:pt>
                  <c:pt idx="1">
                    <c:v>8.8000000000000005E-3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1037.5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BE-4C4D-87F8-C5F15A43546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2.4E-2</c:v>
                  </c:pt>
                  <c:pt idx="1">
                    <c:v>8.8000000000000005E-3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2.4E-2</c:v>
                  </c:pt>
                  <c:pt idx="1">
                    <c:v>8.8000000000000005E-3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1037.5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BE-4C4D-87F8-C5F15A43546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2.4E-2</c:v>
                  </c:pt>
                  <c:pt idx="1">
                    <c:v>8.8000000000000005E-3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2.4E-2</c:v>
                  </c:pt>
                  <c:pt idx="1">
                    <c:v>8.8000000000000005E-3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1037.5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BE-4C4D-87F8-C5F15A43546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2.4E-2</c:v>
                  </c:pt>
                  <c:pt idx="1">
                    <c:v>8.8000000000000005E-3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2.4E-2</c:v>
                  </c:pt>
                  <c:pt idx="1">
                    <c:v>8.8000000000000005E-3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1037.5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  <c:pt idx="1">
                  <c:v>5.0499999924795702E-3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BE-4C4D-87F8-C5F15A43546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2.4E-2</c:v>
                  </c:pt>
                  <c:pt idx="1">
                    <c:v>8.8000000000000005E-3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2.4E-2</c:v>
                  </c:pt>
                  <c:pt idx="1">
                    <c:v>8.8000000000000005E-3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1037.5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BE-4C4D-87F8-C5F15A43546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2.4E-2</c:v>
                  </c:pt>
                  <c:pt idx="1">
                    <c:v>8.8000000000000005E-3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2.4E-2</c:v>
                  </c:pt>
                  <c:pt idx="1">
                    <c:v>8.8000000000000005E-3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1037.5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BE-4C4D-87F8-C5F15A43546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2.4E-2</c:v>
                  </c:pt>
                  <c:pt idx="1">
                    <c:v>8.8000000000000005E-3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2.4E-2</c:v>
                  </c:pt>
                  <c:pt idx="1">
                    <c:v>8.8000000000000005E-3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1037.5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BE-4C4D-87F8-C5F15A43546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1037.5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  <c:pt idx="1">
                  <c:v>5.0499999924795702E-3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BE-4C4D-87F8-C5F15A43546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1037.5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FBE-4C4D-87F8-C5F15A435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8672888"/>
        <c:axId val="1"/>
      </c:scatterChart>
      <c:valAx>
        <c:axId val="788672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8672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438150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DFE773C-3A02-B6A5-E780-97EEA65E8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52</v>
      </c>
      <c r="F1" s="38" t="s">
        <v>42</v>
      </c>
      <c r="G1" s="31" t="s">
        <v>43</v>
      </c>
      <c r="H1" s="32"/>
      <c r="I1" s="39" t="s">
        <v>42</v>
      </c>
      <c r="J1" s="38" t="s">
        <v>42</v>
      </c>
      <c r="K1" s="40">
        <v>23.142239440000001</v>
      </c>
      <c r="L1" s="34">
        <v>48.235125199999999</v>
      </c>
      <c r="M1" s="41">
        <v>56907.522900000004</v>
      </c>
      <c r="N1" s="35">
        <v>0.41532400000000003</v>
      </c>
      <c r="O1" s="34" t="s">
        <v>44</v>
      </c>
      <c r="P1" s="34">
        <v>9.2550000000000008</v>
      </c>
      <c r="Q1" s="34">
        <v>99</v>
      </c>
      <c r="R1" s="42" t="s">
        <v>45</v>
      </c>
      <c r="S1" s="43" t="s">
        <v>46</v>
      </c>
    </row>
    <row r="2" spans="1:19" x14ac:dyDescent="0.2">
      <c r="A2" t="s">
        <v>23</v>
      </c>
      <c r="B2" t="s">
        <v>44</v>
      </c>
      <c r="C2" s="30"/>
      <c r="D2" s="3" t="s">
        <v>48</v>
      </c>
    </row>
    <row r="3" spans="1:19" ht="13.5" thickBot="1" x14ac:dyDescent="0.25"/>
    <row r="4" spans="1:19" ht="14.25" thickTop="1" thickBot="1" x14ac:dyDescent="0.25">
      <c r="A4" s="5" t="s">
        <v>0</v>
      </c>
      <c r="C4" s="27" t="s">
        <v>37</v>
      </c>
      <c r="D4" s="28" t="s">
        <v>37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9">
        <v>56907.522900000004</v>
      </c>
      <c r="D7" s="33" t="s">
        <v>47</v>
      </c>
    </row>
    <row r="8" spans="1:19" x14ac:dyDescent="0.2">
      <c r="A8" t="s">
        <v>3</v>
      </c>
      <c r="C8" s="49">
        <v>0.41532400000000003</v>
      </c>
      <c r="D8" s="29" t="s">
        <v>47</v>
      </c>
    </row>
    <row r="9" spans="1:19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INTERCEPT(INDIRECT($E$9):G991,INDIRECT($D$9):F991)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SLOPE(INDIRECT($E$9):G991,INDIRECT($D$9):F991)</f>
        <v>4.8674698722694653E-6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(C7+C11)+(C8+C12)*INT(MAX(F21:F3532))</f>
        <v>57338.218935566263</v>
      </c>
      <c r="E15" s="14" t="s">
        <v>34</v>
      </c>
      <c r="F15" s="36">
        <v>1</v>
      </c>
    </row>
    <row r="16" spans="1:19" x14ac:dyDescent="0.2">
      <c r="A16" s="16" t="s">
        <v>4</v>
      </c>
      <c r="B16" s="10"/>
      <c r="C16" s="17">
        <f ca="1">+C8+C12</f>
        <v>0.4153288674698723</v>
      </c>
      <c r="E16" s="14" t="s">
        <v>30</v>
      </c>
      <c r="F16" s="37">
        <f ca="1">NOW()+15018.5+$C$5/24</f>
        <v>60319.592282986108</v>
      </c>
    </row>
    <row r="17" spans="1:21" ht="13.5" thickBot="1" x14ac:dyDescent="0.25">
      <c r="A17" s="14" t="s">
        <v>27</v>
      </c>
      <c r="B17" s="10"/>
      <c r="C17" s="10">
        <f>COUNT(C21:C2190)</f>
        <v>2</v>
      </c>
      <c r="E17" s="14" t="s">
        <v>35</v>
      </c>
      <c r="F17" s="15">
        <f ca="1">ROUND(2*(F16-$C$7)/$C$8,0)/2+F15</f>
        <v>8216.5</v>
      </c>
    </row>
    <row r="18" spans="1:21" ht="14.25" thickTop="1" thickBot="1" x14ac:dyDescent="0.25">
      <c r="A18" s="16" t="s">
        <v>5</v>
      </c>
      <c r="B18" s="10"/>
      <c r="C18" s="19">
        <f ca="1">+C15</f>
        <v>57338.218935566263</v>
      </c>
      <c r="D18" s="20">
        <f ca="1">+C16</f>
        <v>0.4153288674698723</v>
      </c>
      <c r="E18" s="14" t="s">
        <v>36</v>
      </c>
      <c r="F18" s="23">
        <f ca="1">ROUND(2*(F16-$C$15)/$C$16,0)/2+F15</f>
        <v>7179.5</v>
      </c>
    </row>
    <row r="19" spans="1:21" ht="13.5" thickTop="1" x14ac:dyDescent="0.2">
      <c r="E19" s="14" t="s">
        <v>31</v>
      </c>
      <c r="F19" s="18">
        <f ca="1">+$C$15+$C$16*F18-15018.5-$C$5/24</f>
        <v>45301.968372899544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51</v>
      </c>
      <c r="B21" s="45"/>
      <c r="C21" s="44">
        <v>56907.522900000004</v>
      </c>
      <c r="D21" s="44">
        <v>2.4E-2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2">
        <f>+C21-15018.5</f>
        <v>41889.022900000004</v>
      </c>
    </row>
    <row r="22" spans="1:21" x14ac:dyDescent="0.2">
      <c r="A22" s="46" t="s">
        <v>49</v>
      </c>
      <c r="B22" s="47" t="s">
        <v>50</v>
      </c>
      <c r="C22" s="48">
        <v>57338.426599999999</v>
      </c>
      <c r="D22" s="48">
        <v>8.8000000000000005E-3</v>
      </c>
      <c r="E22">
        <f>+(C22-C$7)/C$8</f>
        <v>1037.5121591817358</v>
      </c>
      <c r="F22">
        <f>ROUND(2*E22,0)/2</f>
        <v>1037.5</v>
      </c>
      <c r="G22">
        <f>+C22-(C$7+F22*C$8)</f>
        <v>5.0499999924795702E-3</v>
      </c>
      <c r="K22">
        <f>+G22</f>
        <v>5.0499999924795702E-3</v>
      </c>
      <c r="O22">
        <f ca="1">+C$11+C$12*$F22</f>
        <v>5.0499999924795702E-3</v>
      </c>
      <c r="Q22" s="2">
        <f>+C22-15018.5</f>
        <v>42319.926599999999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2024-01-10T01:12:53Z</dcterms:modified>
</cp:coreProperties>
</file>