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45E646C-D77A-47E7-87CB-C876B0213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 s="1"/>
  <c r="G24" i="1" s="1"/>
  <c r="H24" i="1" s="1"/>
  <c r="Q24" i="1"/>
  <c r="E23" i="1"/>
  <c r="F23" i="1" s="1"/>
  <c r="G23" i="1" s="1"/>
  <c r="H23" i="1" s="1"/>
  <c r="Q23" i="1"/>
  <c r="E22" i="1"/>
  <c r="F22" i="1"/>
  <c r="G22" i="1"/>
  <c r="H22" i="1"/>
  <c r="Q22" i="1"/>
  <c r="F11" i="1"/>
  <c r="C21" i="1"/>
  <c r="E21" i="1"/>
  <c r="F21" i="1"/>
  <c r="G21" i="1"/>
  <c r="H21" i="1"/>
  <c r="A21" i="1"/>
  <c r="H20" i="1" s="1"/>
  <c r="G11" i="1"/>
  <c r="C17" i="1"/>
  <c r="Q21" i="1"/>
  <c r="C11" i="1"/>
  <c r="F15" i="1" l="1"/>
  <c r="C12" i="1"/>
  <c r="C15" i="1" l="1"/>
  <c r="O23" i="1"/>
  <c r="S23" i="1" s="1"/>
  <c r="O24" i="1"/>
  <c r="S24" i="1" s="1"/>
  <c r="O21" i="1"/>
  <c r="S21" i="1" s="1"/>
  <c r="O22" i="1"/>
  <c r="S22" i="1" s="1"/>
  <c r="C16" i="1"/>
  <c r="D18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<sst xmlns="http://schemas.openxmlformats.org/spreadsheetml/2006/main" count="59" uniqueCount="55">
  <si>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</si>
  <si>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</si>
  <si>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</si>
  <si>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</si>
  <si>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</si>
  <si>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</si>
  <si>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</si>
  <si>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</si>
  <si>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</si>
  <si>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</si>
  <si>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</si>
  <si>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</si>
  <si>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</si>
  <si>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</si>
  <si>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</si>
  <si>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</si>
  <si>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</si>
  <si>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</si>
  <si>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</si>
  <si>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</si>
  <si>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</si>
  <si>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</si>
  <si>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</si>
  <si>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</si>
  <si>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</si>
  <si>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</si>
  <si>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</si>
  <si>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</si>
  <si>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</si>
  <si>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</si>
  <si>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</si>
  <si>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</si>
  <si>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</si>
  <si>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</si>
  <si>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</si>
  <si>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</si>
  <si>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</si>
  <si>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</si>
  <si>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</si>
  <si>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</si>
  <si>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</si>
  <si>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Y Ant</t>
  </si>
  <si>
    <t>EA/DM</t>
  </si>
  <si>
    <t>Ant</t>
  </si>
  <si>
    <t>Ant_Y.xls</t>
  </si>
  <si>
    <t>Y Ant / GSC 7178-1538</t>
  </si>
  <si>
    <t>VSS_2013-01-28</t>
  </si>
  <si>
    <t>II</t>
  </si>
  <si>
    <t>JBAV, 63</t>
  </si>
  <si>
    <t>JBAV, 79</t>
  </si>
  <si>
    <t>I</t>
  </si>
  <si>
    <t xml:space="preserve">Mag 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</si>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</sst>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  <xf numFmtId="43" fontId="17" fillId="0" borderId="0" applyFon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3" fontId="16" fillId="0" borderId="0" xfId="8" applyFont="1" applyBorder="1" applyAlignment="1">
      <alignment horizont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NumberFormat="1" applyAlignment="1"/>
    <xf numFmtId="0" fontId="14" fillId="0" borderId="0" xfId="0" applyNumberFormat="1" applyFont="1">
      <alignment vertical="top"/>
    </xf>
    <xf numFmtId="0" fontId="16" fillId="0" borderId="0" xfId="0" applyNumberFormat="1" applyFont="1" applyAlignment="1">
      <alignment vertical="center" wrapText="1"/>
    </xf>
    <xf numFmtId="0" fontId="16" fillId="0" borderId="0" xfId="8" applyNumberFormat="1" applyFont="1" applyBorder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Ant - O-C Diagr.</a:t>
            </a:r>
          </a:p>
        </c:rich>
      </c:tx>
      <c:layout>
        <c:manualLayout>
          <c:xMode val="edge"/>
          <c:yMode val="edge"/>
          <c:x val="0.3984962406015037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4.1149999997287523E-2</c:v>
                </c:pt>
                <c:pt idx="2">
                  <c:v>6.3749999993888196E-2</c:v>
                </c:pt>
                <c:pt idx="3">
                  <c:v>6.1549999998533167E-2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2-4060-A5EF-9D9A833782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D2-4060-A5EF-9D9A833782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D2-4060-A5EF-9D9A833782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D2-4060-A5EF-9D9A833782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D2-4060-A5EF-9D9A833782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D2-4060-A5EF-9D9A833782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D2-4060-A5EF-9D9A833782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1.9428305313545155E-3</c:v>
                </c:pt>
                <c:pt idx="1">
                  <c:v>3.6931800984821316E-2</c:v>
                </c:pt>
                <c:pt idx="2">
                  <c:v>6.2404343891639687E-2</c:v>
                </c:pt>
                <c:pt idx="3">
                  <c:v>6.5171024581893361E-2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D2-4060-A5EF-9D9A833782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D2-4060-A5EF-9D9A8337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72168"/>
        <c:axId val="1"/>
      </c:scatterChart>
      <c:valAx>
        <c:axId val="72587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7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932BE6-6711-FC6C-2AD2-24D9C05D5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44</v>
      </c>
    </row>
    <row r="2" spans="1:7" x14ac:dyDescent="0.2">
      <c r="A2" t="s">
        <v>24</v>
      </c>
      <c r="B2" t="s">
        <v>42</v>
      </c>
      <c r="C2" s="27" t="s">
        <v>40</v>
      </c>
      <c r="D2" s="3" t="s">
        <v>43</v>
      </c>
      <c r="E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39</v>
      </c>
      <c r="D4" s="26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43">
        <v>51930.737000000001</v>
      </c>
      <c r="D7" s="44" t="s">
        <v>54</v>
      </c>
    </row>
    <row r="8" spans="1:7" x14ac:dyDescent="0.2">
      <c r="A8" t="s">
        <v>3</v>
      </c>
      <c r="C8" s="43">
        <v>6.1039000000000003</v>
      </c>
      <c r="D8" s="44" t="s">
        <v>54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1.9428305313545155E-3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4.7701391211270352E-5</v>
      </c>
      <c r="D12" s="3"/>
      <c r="E12" s="34" t="s">
        <v>51</v>
      </c>
      <c r="F12" s="35"/>
    </row>
    <row r="13" spans="1:7" x14ac:dyDescent="0.2">
      <c r="A13" s="10" t="s">
        <v>19</v>
      </c>
      <c r="B13" s="10"/>
      <c r="C13" s="3" t="s">
        <v>13</v>
      </c>
      <c r="D13" s="14"/>
      <c r="E13" s="36" t="s">
        <v>36</v>
      </c>
      <c r="F13" s="37">
        <v>1</v>
      </c>
    </row>
    <row r="14" spans="1:7" x14ac:dyDescent="0.2">
      <c r="A14" s="10"/>
      <c r="B14" s="10"/>
      <c r="C14" s="10"/>
      <c r="D14" s="14"/>
      <c r="E14" s="36" t="s">
        <v>33</v>
      </c>
      <c r="F14" s="38">
        <f ca="1">NOW()+15018.5+$C$9/24</f>
        <v>60514.737916087957</v>
      </c>
    </row>
    <row r="15" spans="1:7" x14ac:dyDescent="0.2">
      <c r="A15" s="12" t="s">
        <v>17</v>
      </c>
      <c r="B15" s="10"/>
      <c r="C15" s="13">
        <f ca="1">(C7+C11)+(C8+C12)*INT(MAX(F21:F3533))</f>
        <v>60018.469647173886</v>
      </c>
      <c r="D15" s="14"/>
      <c r="E15" s="36" t="s">
        <v>37</v>
      </c>
      <c r="F15" s="38">
        <f ca="1">ROUND(2*($F$14-$C$7)/$C$8,0)/2+$F$13</f>
        <v>1407.5</v>
      </c>
    </row>
    <row r="16" spans="1:7" x14ac:dyDescent="0.2">
      <c r="A16" s="15" t="s">
        <v>4</v>
      </c>
      <c r="B16" s="10"/>
      <c r="C16" s="16">
        <f ca="1">+C8+C12</f>
        <v>6.1039477013912116</v>
      </c>
      <c r="D16" s="14"/>
      <c r="E16" s="36" t="s">
        <v>38</v>
      </c>
      <c r="F16" s="38">
        <f ca="1">ROUND(2*($F$14-$C$15)/$C$16,0)/2+$F$13</f>
        <v>82.5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/>
      <c r="E17" s="39" t="s">
        <v>52</v>
      </c>
      <c r="F17" s="40">
        <f ca="1">+$C$15+$C$16*$F$16-15018.5-$C$9/24</f>
        <v>45503.941165871998</v>
      </c>
    </row>
    <row r="18" spans="1:19" ht="14.25" thickTop="1" thickBot="1" x14ac:dyDescent="0.25">
      <c r="A18" s="15" t="s">
        <v>5</v>
      </c>
      <c r="B18" s="10"/>
      <c r="C18" s="17">
        <f ca="1">+C15</f>
        <v>60018.469647173886</v>
      </c>
      <c r="D18" s="18">
        <f ca="1">+C16</f>
        <v>6.1039477013912116</v>
      </c>
      <c r="E18" s="42" t="s">
        <v>53</v>
      </c>
      <c r="F18" s="41">
        <f ca="1">+($C$15+$C$16*$F$16)-($C$16/2)-15018.5-$C$9/24</f>
        <v>45500.889192021299</v>
      </c>
    </row>
    <row r="19" spans="1:19" ht="13.5" thickTop="1" x14ac:dyDescent="0.2">
      <c r="A19" s="22" t="s">
        <v>34</v>
      </c>
      <c r="E19" s="23">
        <v>21</v>
      </c>
      <c r="S19">
        <f ca="1">SQRT(SUM(S21:S50)/(COUNT(S21:S50)-1))</f>
        <v>3.4876163187843008E-3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35</v>
      </c>
    </row>
    <row r="21" spans="1:19" x14ac:dyDescent="0.2">
      <c r="A21" s="45" t="str">
        <f>D7</f>
        <v>VSX</v>
      </c>
      <c r="B21" s="3"/>
      <c r="C21" s="8">
        <f>C$7</f>
        <v>51930.737000000001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1.9428305313545155E-3</v>
      </c>
      <c r="Q21" s="2">
        <f>+C21-15018.5</f>
        <v>36912.237000000001</v>
      </c>
      <c r="S21">
        <f ca="1">+(O21-G21)^2</f>
        <v>3.7745904735632692E-6</v>
      </c>
    </row>
    <row r="22" spans="1:19" x14ac:dyDescent="0.2">
      <c r="A22" s="46" t="s">
        <v>46</v>
      </c>
      <c r="B22" s="28" t="s">
        <v>47</v>
      </c>
      <c r="C22" s="29">
        <v>56407.988799999999</v>
      </c>
      <c r="D22" s="29">
        <v>2.5999999999999999E-3</v>
      </c>
      <c r="E22">
        <f>+(C22-C$7)/C$8</f>
        <v>733.50674159144125</v>
      </c>
      <c r="F22">
        <f>ROUND(2*E22,0)/2</f>
        <v>733.5</v>
      </c>
      <c r="G22">
        <f>+C22-(C$7+F22*C$8)</f>
        <v>4.1149999997287523E-2</v>
      </c>
      <c r="H22">
        <f>+G22</f>
        <v>4.1149999997287523E-2</v>
      </c>
      <c r="O22">
        <f ca="1">+C$11+C$12*$F22</f>
        <v>3.6931800984821316E-2</v>
      </c>
      <c r="Q22" s="2">
        <f>+C22-15018.5</f>
        <v>41389.488799999999</v>
      </c>
      <c r="S22">
        <f ca="1">+(O22-G22)^2</f>
        <v>1.7793202908770888E-5</v>
      </c>
    </row>
    <row r="23" spans="1:19" x14ac:dyDescent="0.2">
      <c r="A23" s="47" t="s">
        <v>48</v>
      </c>
      <c r="B23" s="30" t="s">
        <v>47</v>
      </c>
      <c r="C23" s="31">
        <v>59667.493999999999</v>
      </c>
      <c r="D23" s="32">
        <v>7.0000000000000001E-3</v>
      </c>
      <c r="E23">
        <f>+(C23-C$7)/C$8</f>
        <v>1267.5104441422693</v>
      </c>
      <c r="F23">
        <f>ROUND(2*E23,0)/2</f>
        <v>1267.5</v>
      </c>
      <c r="G23">
        <f>+C23-(C$7+F23*C$8)</f>
        <v>6.3749999993888196E-2</v>
      </c>
      <c r="H23">
        <f>+G23</f>
        <v>6.3749999993888196E-2</v>
      </c>
      <c r="O23">
        <f ca="1">+C$11+C$12*$F23</f>
        <v>6.2404343891639687E-2</v>
      </c>
      <c r="Q23" s="2">
        <f>+C23-15018.5</f>
        <v>44648.993999999999</v>
      </c>
      <c r="S23">
        <f ca="1">+(O23-G23)^2</f>
        <v>1.8107903455186494E-6</v>
      </c>
    </row>
    <row r="24" spans="1:19" x14ac:dyDescent="0.2">
      <c r="A24" s="48" t="s">
        <v>49</v>
      </c>
      <c r="B24" s="33" t="s">
        <v>50</v>
      </c>
      <c r="C24" s="32">
        <v>60021.517999999996</v>
      </c>
      <c r="D24" s="32">
        <v>5.0000000000000001E-3</v>
      </c>
      <c r="E24">
        <f>+(C24-C$7)/C$8</f>
        <v>1325.5100837169671</v>
      </c>
      <c r="F24">
        <f>ROUND(2*E24,0)/2</f>
        <v>1325.5</v>
      </c>
      <c r="G24">
        <f>+C24-(C$7+F24*C$8)</f>
        <v>6.1549999998533167E-2</v>
      </c>
      <c r="H24">
        <f>+G24</f>
        <v>6.1549999998533167E-2</v>
      </c>
      <c r="O24">
        <f ca="1">+C$11+C$12*$F24</f>
        <v>6.5171024581893361E-2</v>
      </c>
      <c r="Q24" s="2">
        <f>+C24-15018.5</f>
        <v>45003.017999999996</v>
      </c>
      <c r="S24">
        <f ca="1">+(O24-G24)^2</f>
        <v>1.3111819033298867E-5</v>
      </c>
    </row>
    <row r="25" spans="1:19" x14ac:dyDescent="0.2">
      <c r="A25" s="45"/>
      <c r="B25" s="3"/>
      <c r="C25" s="8"/>
      <c r="D25" s="8"/>
      <c r="Q25" s="2"/>
    </row>
    <row r="26" spans="1:19" x14ac:dyDescent="0.2">
      <c r="A26" s="45"/>
      <c r="B26" s="3"/>
      <c r="C26" s="8"/>
      <c r="D26" s="8"/>
      <c r="Q26" s="2"/>
    </row>
    <row r="27" spans="1:19" x14ac:dyDescent="0.2">
      <c r="A27" s="45"/>
      <c r="B27" s="3"/>
      <c r="C27" s="8"/>
      <c r="D27" s="8"/>
      <c r="Q27" s="2"/>
    </row>
    <row r="28" spans="1:19" x14ac:dyDescent="0.2">
      <c r="A28" s="45"/>
      <c r="B28" s="3"/>
      <c r="C28" s="8"/>
      <c r="D28" s="8"/>
      <c r="Q28" s="2"/>
    </row>
    <row r="29" spans="1:19" x14ac:dyDescent="0.2">
      <c r="A29" s="45"/>
      <c r="B29" s="3"/>
      <c r="C29" s="8"/>
      <c r="D29" s="8"/>
      <c r="Q29" s="2"/>
    </row>
    <row r="30" spans="1:19" x14ac:dyDescent="0.2">
      <c r="A30" s="45"/>
      <c r="B30" s="3"/>
      <c r="C30" s="8"/>
      <c r="D30" s="8"/>
      <c r="Q30" s="2"/>
    </row>
    <row r="31" spans="1:19" x14ac:dyDescent="0.2">
      <c r="A31" s="45"/>
      <c r="B31" s="3"/>
      <c r="C31" s="8"/>
      <c r="D31" s="8"/>
      <c r="Q31" s="2"/>
    </row>
    <row r="32" spans="1:19" x14ac:dyDescent="0.2">
      <c r="A32" s="45"/>
      <c r="B32" s="3"/>
      <c r="C32" s="8"/>
      <c r="D32" s="8"/>
      <c r="Q32" s="2"/>
    </row>
    <row r="33" spans="1:17" x14ac:dyDescent="0.2">
      <c r="A33" s="45"/>
      <c r="B33" s="3"/>
      <c r="C33" s="8"/>
      <c r="D33" s="8"/>
      <c r="Q33" s="2"/>
    </row>
    <row r="34" spans="1:17" x14ac:dyDescent="0.2">
      <c r="A34" s="45"/>
      <c r="B34" s="3"/>
      <c r="C34" s="8"/>
      <c r="D34" s="8"/>
    </row>
    <row r="35" spans="1:17" x14ac:dyDescent="0.2">
      <c r="B35" s="3"/>
      <c r="C35" s="8"/>
      <c r="D35" s="8"/>
    </row>
    <row r="36" spans="1:17" x14ac:dyDescent="0.2">
      <c r="B36" s="3"/>
      <c r="C36" s="8"/>
      <c r="D36" s="8"/>
    </row>
    <row r="37" spans="1:17" x14ac:dyDescent="0.2">
      <c r="B37" s="3"/>
      <c r="C37" s="8"/>
      <c r="D37" s="8"/>
    </row>
    <row r="38" spans="1:17" x14ac:dyDescent="0.2">
      <c r="B38" s="3"/>
      <c r="C38" s="8"/>
      <c r="D38" s="8"/>
    </row>
    <row r="39" spans="1:17" x14ac:dyDescent="0.2">
      <c r="B39" s="3"/>
      <c r="C39" s="8"/>
      <c r="D39" s="8"/>
    </row>
    <row r="40" spans="1:17" x14ac:dyDescent="0.2">
      <c r="B40" s="3"/>
      <c r="C40" s="8"/>
      <c r="D40" s="8"/>
    </row>
    <row r="41" spans="1:17" x14ac:dyDescent="0.2">
      <c r="B41" s="3"/>
      <c r="C41" s="8"/>
      <c r="D41" s="8"/>
    </row>
    <row r="42" spans="1:17" x14ac:dyDescent="0.2">
      <c r="B42" s="3"/>
      <c r="C42" s="8"/>
      <c r="D42" s="8"/>
    </row>
    <row r="43" spans="1:17" x14ac:dyDescent="0.2">
      <c r="B43" s="3"/>
      <c r="C43" s="8"/>
      <c r="D43" s="8"/>
    </row>
    <row r="44" spans="1:17" x14ac:dyDescent="0.2">
      <c r="B44" s="3"/>
      <c r="C44" s="8"/>
      <c r="D44" s="8"/>
    </row>
    <row r="45" spans="1:17" x14ac:dyDescent="0.2">
      <c r="B45" s="3"/>
      <c r="C45" s="8"/>
      <c r="D45" s="8"/>
    </row>
    <row r="46" spans="1:17" x14ac:dyDescent="0.2">
      <c r="B46" s="3"/>
      <c r="C46" s="8"/>
      <c r="D46" s="8"/>
    </row>
    <row r="47" spans="1:17" x14ac:dyDescent="0.2">
      <c r="B47" s="3"/>
      <c r="C47" s="8"/>
      <c r="D47" s="8"/>
    </row>
    <row r="48" spans="1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C295" s="8"/>
      <c r="D295" s="8"/>
    </row>
    <row r="296" spans="2:4" x14ac:dyDescent="0.2">
      <c r="C296" s="8"/>
      <c r="D296" s="8"/>
    </row>
    <row r="297" spans="2:4" x14ac:dyDescent="0.2">
      <c r="C297" s="8"/>
      <c r="D297" s="8"/>
    </row>
    <row r="298" spans="2:4" x14ac:dyDescent="0.2">
      <c r="C298" s="8"/>
      <c r="D298" s="8"/>
    </row>
    <row r="299" spans="2:4" x14ac:dyDescent="0.2">
      <c r="C299" s="8"/>
      <c r="D299" s="8"/>
    </row>
    <row r="300" spans="2:4" x14ac:dyDescent="0.2">
      <c r="C300" s="8"/>
      <c r="D300" s="8"/>
    </row>
    <row r="301" spans="2:4" x14ac:dyDescent="0.2">
      <c r="C301" s="8"/>
      <c r="D301" s="8"/>
    </row>
    <row r="302" spans="2:4" x14ac:dyDescent="0.2">
      <c r="C302" s="8"/>
      <c r="D302" s="8"/>
    </row>
    <row r="303" spans="2:4" x14ac:dyDescent="0.2">
      <c r="C303" s="8"/>
      <c r="D303" s="8"/>
    </row>
    <row r="304" spans="2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2024-07-23T05:42:36Z</dcterms:modified>
</cp:coreProperties>
</file>