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631FB04-C861-4B1C-932D-1F6836FA52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C7" i="1"/>
  <c r="E22" i="1"/>
  <c r="F22" i="1"/>
  <c r="C8" i="1"/>
  <c r="Q22" i="1"/>
  <c r="G11" i="1"/>
  <c r="F11" i="1"/>
  <c r="C17" i="1"/>
  <c r="Q21" i="1"/>
  <c r="E21" i="1"/>
  <c r="F21" i="1"/>
  <c r="G21" i="1"/>
  <c r="G22" i="1"/>
  <c r="I22" i="1"/>
  <c r="H21" i="1"/>
  <c r="C12" i="1"/>
  <c r="F15" i="1" l="1"/>
  <c r="C16" i="1"/>
  <c r="D18" i="1" s="1"/>
  <c r="C11" i="1"/>
  <c r="O21" i="1" l="1"/>
  <c r="C15" i="1"/>
  <c r="O22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<sst xmlns="http://schemas.openxmlformats.org/spreadsheetml/2006/main" count="54" uniqueCount="50">
  <si>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</si>
  <si>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</si>
  <si>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</si>
  <si>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</si>
  <si>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</si>
  <si>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</si>
  <si>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</si>
  <si>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</si>
  <si>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</si>
  <si>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</si>
  <si>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</si>
  <si>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</si>
  <si>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</si>
  <si>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</si>
  <si>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</si>
  <si>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</si>
  <si>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</si>
  <si>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</si>
  <si>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</si>
  <si>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</si>
  <si>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</si>
  <si>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</si>
  <si>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</si>
  <si>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</si>
  <si>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</si>
  <si>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</si>
  <si>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</si>
  <si>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</si>
  <si>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</si>
  <si>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</si>
  <si>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</si>
  <si>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</si>
  <si>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</si>
  <si>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</si>
  <si>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</si>
  <si>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 xml:space="preserve">AS Aps / G5119-0948               </t>
  </si>
  <si>
    <t>E</t>
  </si>
  <si>
    <t>Aps_AS.xls</t>
  </si>
  <si>
    <t>IBVS 5713</t>
  </si>
  <si>
    <t>I</t>
  </si>
  <si>
    <t>GCVS</t>
  </si>
  <si>
    <t xml:space="preserve">Mag </t>
  </si>
  <si>
    <t>Add cycle</t>
  </si>
  <si>
    <t>Old Cycle</t>
  </si>
  <si>
    <t>Next ToM-P</t>
  </si>
  <si>
    <t>Next ToM-S</t>
  </si>
  <si>
    <t>VSX</t>
  </si>
  <si>
    <t>13.40-13.80</t>
  </si>
  <si>
    <t>EW?KW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</si>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</sst>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5" fillId="0" borderId="0" xfId="0" applyFont="1" applyAlignment="1"/>
    <xf numFmtId="0" fontId="0" fillId="2" borderId="5" xfId="0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right" vertical="center"/>
    </xf>
    <xf numFmtId="0" fontId="18" fillId="0" borderId="8" xfId="0" applyFont="1" applyBorder="1" applyAlignment="1"/>
    <xf numFmtId="0" fontId="17" fillId="0" borderId="8" xfId="0" applyFont="1" applyBorder="1" applyAlignment="1">
      <alignment horizontal="right" vertical="center"/>
    </xf>
    <xf numFmtId="22" fontId="16" fillId="0" borderId="7" xfId="0" applyNumberFormat="1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Aps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52175.5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B4-4214-B409-B7B35C5CFF2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52175.5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-7.4050000002898742E-2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B4-4214-B409-B7B35C5CFF2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52175.5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B4-4214-B409-B7B35C5CFF2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52175.5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BB4-4214-B409-B7B35C5CFF2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52175.5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BB4-4214-B409-B7B35C5CFF2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52175.5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BB4-4214-B409-B7B35C5CFF2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52175.5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BB4-4214-B409-B7B35C5CFF2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52175.5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-7.4050000002898742E-2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BB4-4214-B409-B7B35C5CF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653064"/>
        <c:axId val="1"/>
      </c:scatterChart>
      <c:valAx>
        <c:axId val="565653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5653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609022556390977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4E86423-CAAF-FA15-5D1F-13DB7CC9D1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selection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3.14062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ht="20.25" x14ac:dyDescent="0.3">
      <c r="A1" s="1" t="s">
        <v>35</v>
      </c>
      <c r="F1">
        <v>36690.400000000001</v>
      </c>
      <c r="G1">
        <v>0.3231</v>
      </c>
      <c r="H1" t="s">
        <v>36</v>
      </c>
      <c r="I1" t="s">
        <v>37</v>
      </c>
    </row>
    <row r="2" spans="1:9" x14ac:dyDescent="0.2">
      <c r="A2" t="s">
        <v>23</v>
      </c>
      <c r="B2" s="28" t="s">
        <v>48</v>
      </c>
      <c r="C2" s="3"/>
      <c r="D2" s="3"/>
      <c r="E2" t="s">
        <v>37</v>
      </c>
    </row>
    <row r="3" spans="1:9" ht="13.5" thickBot="1" x14ac:dyDescent="0.25"/>
    <row r="4" spans="1:9" ht="14.25" thickTop="1" thickBot="1" x14ac:dyDescent="0.25">
      <c r="A4" s="5" t="s">
        <v>0</v>
      </c>
      <c r="C4" s="8">
        <v>36690.400000000001</v>
      </c>
      <c r="D4" s="9">
        <v>0.3231</v>
      </c>
    </row>
    <row r="6" spans="1:9" x14ac:dyDescent="0.2">
      <c r="A6" s="5" t="s">
        <v>1</v>
      </c>
    </row>
    <row r="7" spans="1:9" x14ac:dyDescent="0.2">
      <c r="A7" t="s">
        <v>2</v>
      </c>
      <c r="C7">
        <f>+C4</f>
        <v>36690.400000000001</v>
      </c>
      <c r="D7" s="28" t="s">
        <v>46</v>
      </c>
    </row>
    <row r="8" spans="1:9" x14ac:dyDescent="0.2">
      <c r="A8" t="s">
        <v>3</v>
      </c>
      <c r="C8">
        <f>+D4</f>
        <v>0.3231</v>
      </c>
      <c r="D8" s="28" t="s">
        <v>46</v>
      </c>
    </row>
    <row r="9" spans="1:9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9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9" x14ac:dyDescent="0.2">
      <c r="A11" s="12" t="s">
        <v>15</v>
      </c>
      <c r="B11" s="12"/>
      <c r="C11" s="21">
        <f ca="1">INTERCEPT(INDIRECT($G$11):G992,INDIRECT($F$11):F992)</f>
        <v>0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9" x14ac:dyDescent="0.2">
      <c r="A12" s="12" t="s">
        <v>16</v>
      </c>
      <c r="B12" s="12"/>
      <c r="C12" s="21">
        <f ca="1">SLOPE(INDIRECT($G$11):G992,INDIRECT($F$11):F992)</f>
        <v>-1.4192484979137478E-6</v>
      </c>
      <c r="D12" s="3"/>
      <c r="E12" s="29" t="s">
        <v>41</v>
      </c>
      <c r="F12" s="30" t="s">
        <v>47</v>
      </c>
    </row>
    <row r="13" spans="1:9" x14ac:dyDescent="0.2">
      <c r="A13" s="12" t="s">
        <v>18</v>
      </c>
      <c r="B13" s="12"/>
      <c r="C13" s="3" t="s">
        <v>13</v>
      </c>
      <c r="D13" s="3"/>
      <c r="E13" s="31" t="s">
        <v>42</v>
      </c>
      <c r="F13" s="32">
        <v>1</v>
      </c>
    </row>
    <row r="14" spans="1:9" x14ac:dyDescent="0.2">
      <c r="A14" s="12"/>
      <c r="B14" s="12"/>
      <c r="C14" s="12"/>
      <c r="D14" s="12"/>
      <c r="E14" s="31" t="s">
        <v>32</v>
      </c>
      <c r="F14" s="33">
        <f ca="1">NOW()+15018.5+$C$9/24</f>
        <v>60520.837845254624</v>
      </c>
    </row>
    <row r="15" spans="1:9" x14ac:dyDescent="0.2">
      <c r="A15" s="14" t="s">
        <v>17</v>
      </c>
      <c r="B15" s="12"/>
      <c r="C15" s="15">
        <f ca="1">(C7+C11)+(C8+C12)*INT(MAX(F21:F3533))</f>
        <v>53548.068450709623</v>
      </c>
      <c r="D15" s="16"/>
      <c r="E15" s="31" t="s">
        <v>43</v>
      </c>
      <c r="F15" s="33">
        <f ca="1">ROUND(2*($F$14-$C$7)/$C$8,0)/2+$F$13</f>
        <v>73756.5</v>
      </c>
    </row>
    <row r="16" spans="1:9" x14ac:dyDescent="0.2">
      <c r="A16" s="17" t="s">
        <v>4</v>
      </c>
      <c r="B16" s="12"/>
      <c r="C16" s="18">
        <f ca="1">+C8+C12</f>
        <v>0.32309858075150211</v>
      </c>
      <c r="D16" s="16"/>
      <c r="E16" s="31" t="s">
        <v>33</v>
      </c>
      <c r="F16" s="33">
        <f ca="1">ROUND(2*($F$14-$C$15)/$C$16,0)/2+$F$13</f>
        <v>21582</v>
      </c>
    </row>
    <row r="17" spans="1:17" ht="13.5" thickBot="1" x14ac:dyDescent="0.25">
      <c r="A17" s="16" t="s">
        <v>29</v>
      </c>
      <c r="B17" s="12"/>
      <c r="C17" s="12">
        <f>COUNT(C21:C2191)</f>
        <v>2</v>
      </c>
      <c r="D17" s="16"/>
      <c r="E17" s="34" t="s">
        <v>44</v>
      </c>
      <c r="F17" s="35">
        <f ca="1">+$C$15+$C$16*$F$16-15018.5-$C$9/24</f>
        <v>45503.07785382188</v>
      </c>
    </row>
    <row r="18" spans="1:17" ht="14.25" thickTop="1" thickBot="1" x14ac:dyDescent="0.25">
      <c r="A18" s="17" t="s">
        <v>5</v>
      </c>
      <c r="B18" s="12"/>
      <c r="C18" s="19">
        <f ca="1">+C15</f>
        <v>53548.068450709623</v>
      </c>
      <c r="D18" s="20">
        <f ca="1">+C16</f>
        <v>0.32309858075150211</v>
      </c>
      <c r="E18" s="37" t="s">
        <v>45</v>
      </c>
      <c r="F18" s="36">
        <f ca="1">+($C$15+$C$16*$F$16)-($C$16/2)-15018.5-$C$9/24</f>
        <v>45502.916304531507</v>
      </c>
    </row>
    <row r="19" spans="1:17" ht="13.5" thickTop="1" x14ac:dyDescent="0.2">
      <c r="A19" s="24" t="s">
        <v>34</v>
      </c>
      <c r="E19" s="25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28</v>
      </c>
      <c r="J20" s="7" t="s">
        <v>49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</row>
    <row r="21" spans="1:17" x14ac:dyDescent="0.2">
      <c r="A21" t="s">
        <v>40</v>
      </c>
      <c r="C21" s="10">
        <v>36690.400000000001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21671.9</v>
      </c>
    </row>
    <row r="22" spans="1:17" x14ac:dyDescent="0.2">
      <c r="A22" s="26" t="s">
        <v>38</v>
      </c>
      <c r="B22" s="27" t="s">
        <v>39</v>
      </c>
      <c r="C22" s="26">
        <v>53548.23</v>
      </c>
      <c r="D22" s="26">
        <v>3.0000000000000001E-3</v>
      </c>
      <c r="E22">
        <f>+(C22-C$7)/C$8</f>
        <v>52175.270813989482</v>
      </c>
      <c r="F22">
        <f>ROUND(2*E22,0)/2</f>
        <v>52175.5</v>
      </c>
      <c r="G22">
        <f>+C22-(C$7+F22*C$8)</f>
        <v>-7.4050000002898742E-2</v>
      </c>
      <c r="I22">
        <f>+G22</f>
        <v>-7.4050000002898742E-2</v>
      </c>
      <c r="O22">
        <f ca="1">+C$11+C$12*$F22</f>
        <v>-7.4050000002898742E-2</v>
      </c>
      <c r="Q22" s="2">
        <f>+C22-15018.5</f>
        <v>38529.730000000003</v>
      </c>
    </row>
    <row r="23" spans="1:17" x14ac:dyDescent="0.2">
      <c r="C23" s="10"/>
      <c r="D23" s="10"/>
      <c r="Q23" s="2"/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2024-07-29T08:06:29Z</dcterms:modified>
</cp:coreProperties>
</file>