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23A375-CCED-4753-8C52-2B11E60C4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G11" i="1"/>
  <c r="F11" i="1"/>
  <c r="C21" i="1"/>
  <c r="A21" i="1"/>
  <c r="F15" i="1" l="1"/>
  <c r="E21" i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<sst xmlns="http://schemas.openxmlformats.org/spreadsheetml/2006/main" count="58" uniqueCount="53">
  <si>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</si>
  <si>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</si>
  <si>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</si>
  <si>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</si>
  <si>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</si>
  <si>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</si>
  <si>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</si>
  <si>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</si>
  <si>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</si>
  <si>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</si>
  <si>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</si>
  <si>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</si>
  <si>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</si>
  <si>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</si>
  <si>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</si>
  <si>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</si>
  <si>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</si>
  <si>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</si>
  <si>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</si>
  <si>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</si>
  <si>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</si>
  <si>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</si>
  <si>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</si>
  <si>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</si>
  <si>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</si>
  <si>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</si>
  <si>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</si>
  <si>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</si>
  <si>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</si>
  <si>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</si>
  <si>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</si>
  <si>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</si>
  <si>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</si>
  <si>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</si>
  <si>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</si>
  <si>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</si>
  <si>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</si>
  <si>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</si>
  <si>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</si>
  <si>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</si>
  <si>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</si>
  <si>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MN Aps</t>
  </si>
  <si>
    <t>G9454-0993</t>
  </si>
  <si>
    <t>E</t>
  </si>
  <si>
    <t>JBAV, 79</t>
  </si>
  <si>
    <t>I</t>
  </si>
  <si>
    <t>Artificial</t>
  </si>
  <si>
    <t>ASAS</t>
  </si>
  <si>
    <t>Next ToM-P</t>
  </si>
  <si>
    <t>Next ToM-S</t>
  </si>
  <si>
    <t>VSX</t>
  </si>
  <si>
    <t xml:space="preserve">Mag </t>
  </si>
  <si>
    <t>14.0-14.4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</si>
</sst>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i/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5" fillId="0" borderId="0" applyFont="0" applyFill="0" applyBorder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3" fillId="0" borderId="0" xfId="0" applyFont="1" applyAlignment="1"/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7" fillId="0" borderId="1" xfId="0" applyFont="1" applyBorder="1" applyAlignment="1">
      <alignment horizontal="left"/>
    </xf>
    <xf numFmtId="165" fontId="19" fillId="0" borderId="1" xfId="0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/>
    <xf numFmtId="43" fontId="20" fillId="0" borderId="0" xfId="8" applyFont="1" applyBorder="1"/>
    <xf numFmtId="0" fontId="0" fillId="0" borderId="0" xfId="0" applyAlignment="1">
      <alignment horizontal="right"/>
    </xf>
    <xf numFmtId="0" fontId="20" fillId="0" borderId="0" xfId="0" applyFont="1" applyAlignment="1">
      <alignment horizontal="left" vertical="center" wrapText="1"/>
    </xf>
    <xf numFmtId="0" fontId="20" fillId="0" borderId="0" xfId="8" applyNumberFormat="1" applyFont="1" applyBorder="1"/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21" fillId="0" borderId="9" xfId="0" applyFont="1" applyBorder="1" applyAlignment="1"/>
    <xf numFmtId="0" fontId="23" fillId="0" borderId="8" xfId="0" applyFont="1" applyBorder="1" applyAlignment="1">
      <alignment horizontal="right" vertical="top"/>
    </xf>
    <xf numFmtId="0" fontId="22" fillId="0" borderId="9" xfId="0" applyFont="1" applyBorder="1" applyAlignment="1">
      <alignment horizontal="right" vertical="top"/>
    </xf>
    <xf numFmtId="22" fontId="22" fillId="0" borderId="9" xfId="0" applyNumberFormat="1" applyFont="1" applyBorder="1" applyAlignment="1">
      <alignment horizontal="right"/>
    </xf>
    <xf numFmtId="22" fontId="22" fillId="0" borderId="10" xfId="0" applyNumberFormat="1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Aps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3.4099999997124542E-2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3.4099999997124542E-2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20294.5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23" t="s">
        <v>41</v>
      </c>
      <c r="F1" s="27" t="s">
        <v>41</v>
      </c>
      <c r="G1" s="28">
        <v>149</v>
      </c>
      <c r="H1" s="29">
        <v>49</v>
      </c>
      <c r="I1" s="30" t="s">
        <v>42</v>
      </c>
      <c r="J1" s="31" t="s">
        <v>41</v>
      </c>
      <c r="K1" s="32">
        <v>16.1816</v>
      </c>
      <c r="L1" s="33">
        <v>-81.311099999999996</v>
      </c>
      <c r="M1" s="31">
        <v>36836.26</v>
      </c>
      <c r="N1" s="31"/>
      <c r="O1" s="34" t="s">
        <v>43</v>
      </c>
    </row>
    <row r="2" spans="1:15" x14ac:dyDescent="0.2">
      <c r="A2" t="s">
        <v>23</v>
      </c>
      <c r="B2" t="s">
        <v>43</v>
      </c>
      <c r="C2" s="21"/>
    </row>
    <row r="4" spans="1:15" x14ac:dyDescent="0.2">
      <c r="A4" s="24" t="s">
        <v>0</v>
      </c>
      <c r="C4" s="2" t="s">
        <v>35</v>
      </c>
      <c r="D4" s="2" t="s">
        <v>35</v>
      </c>
    </row>
    <row r="5" spans="1:15" x14ac:dyDescent="0.2">
      <c r="A5" s="25" t="s">
        <v>27</v>
      </c>
      <c r="B5" s="7"/>
      <c r="C5" s="22">
        <v>-9.5</v>
      </c>
      <c r="D5" s="7" t="s">
        <v>28</v>
      </c>
      <c r="E5" s="7"/>
    </row>
    <row r="6" spans="1:15" x14ac:dyDescent="0.2">
      <c r="A6" s="24" t="s">
        <v>1</v>
      </c>
    </row>
    <row r="7" spans="1:15" x14ac:dyDescent="0.2">
      <c r="A7" t="s">
        <v>2</v>
      </c>
      <c r="C7" s="36">
        <v>36836.26</v>
      </c>
      <c r="D7" s="26" t="s">
        <v>50</v>
      </c>
    </row>
    <row r="8" spans="1:15" x14ac:dyDescent="0.2">
      <c r="A8" t="s">
        <v>3</v>
      </c>
      <c r="C8" s="36">
        <v>1</v>
      </c>
      <c r="D8" s="26" t="s">
        <v>46</v>
      </c>
    </row>
    <row r="9" spans="1:15" x14ac:dyDescent="0.2">
      <c r="A9" s="18" t="s">
        <v>30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1.6802581978922636E-6</v>
      </c>
      <c r="D12" s="2"/>
      <c r="E12" s="39" t="s">
        <v>51</v>
      </c>
      <c r="F12" s="40" t="s">
        <v>52</v>
      </c>
    </row>
    <row r="13" spans="1:15" x14ac:dyDescent="0.2">
      <c r="A13" s="7" t="s">
        <v>18</v>
      </c>
      <c r="B13" s="7"/>
      <c r="C13" s="2" t="s">
        <v>13</v>
      </c>
      <c r="E13" s="41" t="s">
        <v>32</v>
      </c>
      <c r="F13" s="42">
        <v>1</v>
      </c>
    </row>
    <row r="14" spans="1:15" x14ac:dyDescent="0.2">
      <c r="A14" s="7"/>
      <c r="B14" s="7"/>
      <c r="C14" s="7"/>
      <c r="E14" s="43" t="s">
        <v>29</v>
      </c>
      <c r="F14" s="44">
        <f ca="1">NOW()+15018.5+$C$5/24</f>
        <v>60520.83972974537</v>
      </c>
    </row>
    <row r="15" spans="1:15" x14ac:dyDescent="0.2">
      <c r="A15" s="8" t="s">
        <v>17</v>
      </c>
      <c r="B15" s="7"/>
      <c r="C15" s="9">
        <f ca="1">(C7+C11)+(C8+C12)*INT(MAX(F21:F3533))</f>
        <v>57130.294099159873</v>
      </c>
      <c r="E15" s="43" t="s">
        <v>33</v>
      </c>
      <c r="F15" s="44">
        <f ca="1">ROUND(2*(F14-$C$7)/$C$8,0)/2+F13</f>
        <v>23685.5</v>
      </c>
    </row>
    <row r="16" spans="1:15" x14ac:dyDescent="0.2">
      <c r="A16" s="11" t="s">
        <v>4</v>
      </c>
      <c r="B16" s="7"/>
      <c r="C16" s="12">
        <f ca="1">+C8+C12</f>
        <v>1.0000016802581979</v>
      </c>
      <c r="E16" s="43" t="s">
        <v>34</v>
      </c>
      <c r="F16" s="44">
        <f ca="1">ROUND(2*(F14-$C$15)/$C$16,0)/2+F13</f>
        <v>3391.5</v>
      </c>
    </row>
    <row r="17" spans="1:21" ht="13.5" thickBot="1" x14ac:dyDescent="0.25">
      <c r="A17" s="10" t="s">
        <v>26</v>
      </c>
      <c r="B17" s="7"/>
      <c r="C17" s="7">
        <f>COUNT(C21:C2191)</f>
        <v>2</v>
      </c>
      <c r="E17" s="43" t="s">
        <v>48</v>
      </c>
      <c r="F17" s="45">
        <f ca="1">+$C$15+$C$16*$F$16-15018.5-$C$5/24</f>
        <v>45503.695631088885</v>
      </c>
    </row>
    <row r="18" spans="1:21" ht="14.25" thickTop="1" thickBot="1" x14ac:dyDescent="0.25">
      <c r="A18" s="11" t="s">
        <v>5</v>
      </c>
      <c r="B18" s="7"/>
      <c r="C18" s="13">
        <f ca="1">+C15</f>
        <v>57130.294099159873</v>
      </c>
      <c r="D18" s="14">
        <f ca="1">+C16</f>
        <v>1.0000016802581979</v>
      </c>
      <c r="E18" s="47" t="s">
        <v>49</v>
      </c>
      <c r="F18" s="46">
        <f ca="1">+($C$15+$C$16*$F$16)-($C$16/2)-15018.5-$C$5/24</f>
        <v>45503.19563024876</v>
      </c>
    </row>
    <row r="19" spans="1:21" ht="13.5" thickTop="1" x14ac:dyDescent="0.2">
      <c r="F19" t="s">
        <v>40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47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0" t="s">
        <v>31</v>
      </c>
    </row>
    <row r="21" spans="1:21" x14ac:dyDescent="0.2">
      <c r="A21" t="str">
        <f>D7</f>
        <v>VSX</v>
      </c>
      <c r="C21" s="6">
        <f>C$7</f>
        <v>36836.26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21817.760000000002</v>
      </c>
    </row>
    <row r="22" spans="1:21" x14ac:dyDescent="0.2">
      <c r="A22" s="38" t="s">
        <v>44</v>
      </c>
      <c r="B22" s="35" t="s">
        <v>45</v>
      </c>
      <c r="C22" s="37">
        <v>57130.794099999999</v>
      </c>
      <c r="D22" s="37">
        <v>5.0000000000000001E-3</v>
      </c>
      <c r="E22">
        <f>+(C22-C$7)/C$8</f>
        <v>20294.534099999997</v>
      </c>
      <c r="F22">
        <f>ROUND(2*E22,0)/2</f>
        <v>20294.5</v>
      </c>
      <c r="G22">
        <f>+C22-(C$7+F22*C$8)</f>
        <v>3.4099999997124542E-2</v>
      </c>
      <c r="L22">
        <f>+G22</f>
        <v>3.4099999997124542E-2</v>
      </c>
      <c r="O22">
        <f ca="1">+C$11+C$12*$F22</f>
        <v>3.4099999997124542E-2</v>
      </c>
      <c r="Q22" s="1">
        <f>+C22-15018.5</f>
        <v>42112.294099999999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2024-07-29T08:09:12Z</dcterms:modified>
</cp:coreProperties>
</file>