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36A4511-1891-412C-B988-851B20A78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 s="1"/>
  <c r="G22" i="1" s="1"/>
  <c r="L22" i="1" s="1"/>
  <c r="Q22" i="1"/>
  <c r="C22" i="1"/>
  <c r="A22" i="1"/>
  <c r="E23" i="1"/>
  <c r="F23" i="1" s="1"/>
  <c r="G23" i="1" s="1"/>
  <c r="M23" i="1" s="1"/>
  <c r="Q23" i="1"/>
  <c r="E24" i="1"/>
  <c r="F24" i="1" s="1"/>
  <c r="G24" i="1" s="1"/>
  <c r="M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G11" i="1"/>
  <c r="F11" i="1"/>
  <c r="E21" i="1" l="1"/>
  <c r="F21" i="1" s="1"/>
  <c r="G21" i="1" s="1"/>
  <c r="C17" i="1"/>
  <c r="Q21" i="1"/>
  <c r="C12" i="1"/>
  <c r="C11" i="1"/>
  <c r="O22" i="1" l="1"/>
  <c r="O25" i="1"/>
  <c r="O29" i="1"/>
  <c r="O27" i="1"/>
  <c r="O24" i="1"/>
  <c r="O28" i="1"/>
  <c r="O23" i="1"/>
  <c r="O26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<sst xmlns="http://schemas.openxmlformats.org/spreadsheetml/2006/main" count="71" uniqueCount="54">
  <si>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</si>
  <si>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</si>
  <si>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</si>
  <si>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</si>
  <si>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</si>
  <si>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</si>
  <si>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</si>
  <si>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</si>
  <si>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</si>
  <si>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</si>
  <si>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</si>
  <si>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</si>
  <si>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</si>
  <si>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</si>
  <si>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</si>
  <si>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</si>
  <si>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</si>
  <si>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</si>
  <si>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</si>
  <si>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</si>
  <si>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</si>
  <si>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</si>
  <si>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</si>
  <si>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</si>
  <si>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</si>
  <si>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</si>
  <si>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</si>
  <si>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</si>
  <si>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</si>
  <si>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</si>
  <si>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</si>
  <si>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</si>
  <si>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</si>
  <si>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</si>
  <si>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</si>
  <si>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</si>
  <si>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</si>
  <si>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</si>
  <si>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</si>
  <si>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</si>
  <si>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RV Aps</t>
  </si>
  <si>
    <t>G9269-0545</t>
  </si>
  <si>
    <t>EA/DS</t>
  </si>
  <si>
    <t>JBAV, 79</t>
  </si>
  <si>
    <t>I</t>
  </si>
  <si>
    <t>II</t>
  </si>
  <si>
    <t>TESS</t>
  </si>
  <si>
    <t>ASAS</t>
  </si>
  <si>
    <t>?</t>
  </si>
  <si>
    <t>VSX</t>
  </si>
  <si>
    <t>Next ToM-P</t>
  </si>
  <si>
    <t>Next ToM-S</t>
  </si>
  <si>
    <t xml:space="preserve">Mag </t>
  </si>
  <si>
    <t>12.1-14.0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</si>
</sst>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3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43" fontId="19" fillId="0" borderId="0" xfId="8" applyFont="1" applyBorder="1" applyAlignment="1">
      <alignment horizontal="center"/>
    </xf>
    <xf numFmtId="0" fontId="19" fillId="0" borderId="0" xfId="8" applyNumberFormat="1" applyFont="1" applyBorder="1"/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/>
    </xf>
    <xf numFmtId="0" fontId="21" fillId="0" borderId="9" xfId="0" applyFont="1" applyBorder="1" applyAlignment="1"/>
    <xf numFmtId="0" fontId="20" fillId="0" borderId="8" xfId="0" applyFont="1" applyBorder="1" applyAlignment="1">
      <alignment horizontal="right" vertical="top"/>
    </xf>
    <xf numFmtId="0" fontId="22" fillId="0" borderId="9" xfId="0" applyFont="1" applyBorder="1" applyAlignment="1">
      <alignment horizontal="right" vertical="top"/>
    </xf>
    <xf numFmtId="22" fontId="22" fillId="0" borderId="9" xfId="0" applyNumberFormat="1" applyFont="1" applyBorder="1" applyAlignment="1">
      <alignment horizontal="right"/>
    </xf>
    <xf numFmtId="22" fontId="22" fillId="0" borderId="10" xfId="0" applyNumberFormat="1" applyFont="1" applyBorder="1" applyAlignment="1">
      <alignment horizontal="right" vertical="top"/>
    </xf>
    <xf numFmtId="0" fontId="20" fillId="0" borderId="11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Aps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-4.3999999616062269E-4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0</c:v>
                </c:pt>
                <c:pt idx="4">
                  <c:v>5.9530000180529896E-2</c:v>
                </c:pt>
                <c:pt idx="5">
                  <c:v>7.2919999860459939E-2</c:v>
                </c:pt>
                <c:pt idx="6">
                  <c:v>0.21350999978312757</c:v>
                </c:pt>
                <c:pt idx="7">
                  <c:v>7.6800000191724394E-2</c:v>
                </c:pt>
                <c:pt idx="8">
                  <c:v>0.14459000012720935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  <c:pt idx="2">
                  <c:v>2.9460000019753352E-2</c:v>
                </c:pt>
                <c:pt idx="3">
                  <c:v>4.5220000225526746E-2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-1.6228104265532339E-2</c:v>
                </c:pt>
                <c:pt idx="1">
                  <c:v>6.849659249464489E-2</c:v>
                </c:pt>
                <c:pt idx="2">
                  <c:v>8.1491805645058549E-2</c:v>
                </c:pt>
                <c:pt idx="3">
                  <c:v>8.2719699801003146E-2</c:v>
                </c:pt>
                <c:pt idx="4">
                  <c:v>8.3691782674459286E-2</c:v>
                </c:pt>
                <c:pt idx="5">
                  <c:v>8.3742944930956978E-2</c:v>
                </c:pt>
                <c:pt idx="6">
                  <c:v>8.5840597447362332E-2</c:v>
                </c:pt>
                <c:pt idx="7">
                  <c:v>8.5891759703860024E-2</c:v>
                </c:pt>
                <c:pt idx="8">
                  <c:v>8.5942921960357715E-2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-828</c:v>
                </c:pt>
                <c:pt idx="1">
                  <c:v>0</c:v>
                </c:pt>
                <c:pt idx="2">
                  <c:v>127</c:v>
                </c:pt>
                <c:pt idx="3">
                  <c:v>139</c:v>
                </c:pt>
                <c:pt idx="4">
                  <c:v>148.5</c:v>
                </c:pt>
                <c:pt idx="5">
                  <c:v>149</c:v>
                </c:pt>
                <c:pt idx="6">
                  <c:v>169.5</c:v>
                </c:pt>
                <c:pt idx="7">
                  <c:v>170</c:v>
                </c:pt>
                <c:pt idx="8">
                  <c:v>170.5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</xdr:rowOff>
    </xdr:from>
    <xdr:to>
      <xdr:col>18</xdr:col>
      <xdr:colOff>419100</xdr:colOff>
      <xdr:row>18</xdr:row>
      <xdr:rowOff>95251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1" t="s">
        <v>40</v>
      </c>
      <c r="F1" s="26" t="s">
        <v>40</v>
      </c>
      <c r="G1" s="22">
        <v>0</v>
      </c>
      <c r="H1" s="20"/>
      <c r="I1" s="27" t="s">
        <v>41</v>
      </c>
      <c r="J1" s="28" t="s">
        <v>40</v>
      </c>
      <c r="K1" s="21">
        <v>14.2417</v>
      </c>
      <c r="L1" s="23">
        <v>-73.172700000000006</v>
      </c>
      <c r="M1" s="24">
        <v>25360.400000000001</v>
      </c>
      <c r="N1" s="24">
        <v>34.073999999999998</v>
      </c>
      <c r="O1" s="25" t="s">
        <v>42</v>
      </c>
    </row>
    <row r="2" spans="1:15" x14ac:dyDescent="0.2">
      <c r="A2" t="s">
        <v>23</v>
      </c>
      <c r="B2" t="s">
        <v>42</v>
      </c>
      <c r="C2" s="29"/>
    </row>
    <row r="4" spans="1:15" x14ac:dyDescent="0.2">
      <c r="A4" s="32" t="s">
        <v>0</v>
      </c>
      <c r="C4" s="1" t="s">
        <v>34</v>
      </c>
      <c r="D4" s="1" t="s">
        <v>34</v>
      </c>
    </row>
    <row r="5" spans="1:15" x14ac:dyDescent="0.2">
      <c r="A5" s="33" t="s">
        <v>26</v>
      </c>
      <c r="B5" s="6"/>
      <c r="C5" s="30">
        <v>-9.5</v>
      </c>
      <c r="D5" s="6" t="s">
        <v>27</v>
      </c>
      <c r="E5" s="6"/>
    </row>
    <row r="6" spans="1:15" x14ac:dyDescent="0.2">
      <c r="A6" s="32" t="s">
        <v>1</v>
      </c>
    </row>
    <row r="7" spans="1:15" x14ac:dyDescent="0.2">
      <c r="A7" t="s">
        <v>2</v>
      </c>
      <c r="C7" s="38">
        <v>53574.517</v>
      </c>
      <c r="D7" s="34" t="s">
        <v>49</v>
      </c>
    </row>
    <row r="8" spans="1:15" x14ac:dyDescent="0.2">
      <c r="A8" t="s">
        <v>3</v>
      </c>
      <c r="C8" s="38">
        <v>34.075020000000002</v>
      </c>
      <c r="D8" s="34" t="s">
        <v>49</v>
      </c>
    </row>
    <row r="9" spans="1:15" x14ac:dyDescent="0.2">
      <c r="A9" s="17" t="s">
        <v>29</v>
      </c>
      <c r="B9" s="18">
        <v>21</v>
      </c>
      <c r="C9" s="15"/>
      <c r="D9" s="16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4">
        <f ca="1">INTERCEPT(INDIRECT($G$11):G992,INDIRECT($F$11):F992)</f>
        <v>6.849659249464489E-2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4">
        <f ca="1">SLOPE(INDIRECT($G$11):G992,INDIRECT($F$11):F992)</f>
        <v>1.0232451299538313E-4</v>
      </c>
      <c r="D12" s="1"/>
      <c r="E12" s="44" t="s">
        <v>52</v>
      </c>
      <c r="F12" s="45" t="s">
        <v>53</v>
      </c>
    </row>
    <row r="13" spans="1:15" x14ac:dyDescent="0.2">
      <c r="A13" s="6" t="s">
        <v>18</v>
      </c>
      <c r="B13" s="6"/>
      <c r="C13" s="1" t="s">
        <v>13</v>
      </c>
      <c r="E13" s="46" t="s">
        <v>31</v>
      </c>
      <c r="F13" s="47">
        <v>1</v>
      </c>
    </row>
    <row r="14" spans="1:15" x14ac:dyDescent="0.2">
      <c r="A14" s="6"/>
      <c r="B14" s="6"/>
      <c r="C14" s="6"/>
      <c r="E14" s="48" t="s">
        <v>28</v>
      </c>
      <c r="F14" s="49">
        <f ca="1">NOW()+15018.5+$C$5/24</f>
        <v>60518.774140856476</v>
      </c>
    </row>
    <row r="15" spans="1:15" x14ac:dyDescent="0.2">
      <c r="A15" s="7" t="s">
        <v>17</v>
      </c>
      <c r="B15" s="6"/>
      <c r="C15" s="8">
        <f ca="1">(C7+C11)+(C8+C12)*INT(MAX(F21:F3533))</f>
        <v>59367.356291759701</v>
      </c>
      <c r="E15" s="48" t="s">
        <v>32</v>
      </c>
      <c r="F15" s="49">
        <f ca="1">ROUND(2*(F14-$C$7)/$C$8,0)/2+F13</f>
        <v>205</v>
      </c>
    </row>
    <row r="16" spans="1:15" x14ac:dyDescent="0.2">
      <c r="A16" s="10" t="s">
        <v>4</v>
      </c>
      <c r="B16" s="6"/>
      <c r="C16" s="11">
        <f ca="1">+C8+C12</f>
        <v>34.075122324512996</v>
      </c>
      <c r="E16" s="48" t="s">
        <v>33</v>
      </c>
      <c r="F16" s="49">
        <f ca="1">ROUND(2*(F14-$C$15)/$C$16,0)/2+F13</f>
        <v>35</v>
      </c>
    </row>
    <row r="17" spans="1:21" ht="13.5" thickBot="1" x14ac:dyDescent="0.25">
      <c r="A17" s="9" t="s">
        <v>25</v>
      </c>
      <c r="B17" s="6"/>
      <c r="C17" s="6">
        <f>COUNT(C21:C2191)</f>
        <v>9</v>
      </c>
      <c r="E17" s="48" t="s">
        <v>50</v>
      </c>
      <c r="F17" s="50">
        <f ca="1">+$C$15+$C$16*$F$16-15018.5-$C$5/24</f>
        <v>45541.881406450993</v>
      </c>
    </row>
    <row r="18" spans="1:21" ht="14.25" thickTop="1" thickBot="1" x14ac:dyDescent="0.25">
      <c r="A18" s="10" t="s">
        <v>5</v>
      </c>
      <c r="B18" s="6"/>
      <c r="C18" s="12">
        <f ca="1">+C15</f>
        <v>59367.356291759701</v>
      </c>
      <c r="D18" s="13">
        <f ca="1">+C16</f>
        <v>34.075122324512996</v>
      </c>
      <c r="E18" s="52" t="s">
        <v>51</v>
      </c>
      <c r="F18" s="51">
        <f ca="1">+($C$15+$C$16*$F$16)-($C$16/2)-15018.5-$C$5/24</f>
        <v>45524.843845288735</v>
      </c>
    </row>
    <row r="19" spans="1:21" ht="13.5" thickTop="1" x14ac:dyDescent="0.2">
      <c r="F19" t="s">
        <v>39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35</v>
      </c>
      <c r="I20" s="4" t="s">
        <v>36</v>
      </c>
      <c r="J20" s="4" t="s">
        <v>37</v>
      </c>
      <c r="K20" s="4" t="s">
        <v>38</v>
      </c>
      <c r="L20" s="4" t="s">
        <v>46</v>
      </c>
      <c r="M20" s="4" t="s">
        <v>47</v>
      </c>
      <c r="N20" s="4" t="s">
        <v>24</v>
      </c>
      <c r="O20" s="4" t="s">
        <v>22</v>
      </c>
      <c r="P20" s="3" t="s">
        <v>21</v>
      </c>
      <c r="Q20" s="2" t="s">
        <v>14</v>
      </c>
      <c r="U20" s="19" t="s">
        <v>30</v>
      </c>
    </row>
    <row r="21" spans="1:21" s="35" customFormat="1" x14ac:dyDescent="0.2">
      <c r="A21" s="35" t="s">
        <v>48</v>
      </c>
      <c r="B21" s="41"/>
      <c r="C21" s="36">
        <v>25360.400000000001</v>
      </c>
      <c r="D21" s="36" t="s">
        <v>13</v>
      </c>
      <c r="E21" s="35">
        <f t="shared" ref="E21:E29" si="0">+(C21-C$7)/C$8</f>
        <v>-828.00001291268495</v>
      </c>
      <c r="F21" s="35">
        <f t="shared" ref="F21:F29" si="1">ROUND(2*E21,0)/2</f>
        <v>-828</v>
      </c>
      <c r="G21" s="35">
        <f t="shared" ref="G21:G29" si="2">+C21-(C$7+F21*C$8)</f>
        <v>-4.3999999616062269E-4</v>
      </c>
      <c r="I21" s="35">
        <f>+G21</f>
        <v>-4.3999999616062269E-4</v>
      </c>
      <c r="O21" s="35">
        <f t="shared" ref="O21:O29" ca="1" si="3">+C$11+C$12*$F21</f>
        <v>-1.6228104265532339E-2</v>
      </c>
      <c r="Q21" s="37">
        <f t="shared" ref="Q21:Q29" si="4">+C21-15018.5</f>
        <v>10341.900000000001</v>
      </c>
    </row>
    <row r="22" spans="1:21" s="35" customFormat="1" x14ac:dyDescent="0.2">
      <c r="A22" s="35" t="str">
        <f>$D$7</f>
        <v>VSX</v>
      </c>
      <c r="B22" s="41"/>
      <c r="C22" s="36">
        <f>$C$7</f>
        <v>53574.517</v>
      </c>
      <c r="D22" s="36"/>
      <c r="E22" s="35">
        <f t="shared" si="0"/>
        <v>0</v>
      </c>
      <c r="F22" s="35">
        <f t="shared" si="1"/>
        <v>0</v>
      </c>
      <c r="G22" s="35">
        <f t="shared" si="2"/>
        <v>0</v>
      </c>
      <c r="K22" s="35">
        <v>0</v>
      </c>
      <c r="L22" s="35">
        <f>+G22</f>
        <v>0</v>
      </c>
      <c r="O22" s="35">
        <f t="shared" ca="1" si="3"/>
        <v>6.849659249464489E-2</v>
      </c>
      <c r="Q22" s="37">
        <f t="shared" si="4"/>
        <v>38556.017</v>
      </c>
    </row>
    <row r="23" spans="1:21" s="35" customFormat="1" x14ac:dyDescent="0.2">
      <c r="A23" s="43" t="s">
        <v>43</v>
      </c>
      <c r="B23" s="42" t="s">
        <v>44</v>
      </c>
      <c r="C23" s="39">
        <v>57902.074000000022</v>
      </c>
      <c r="D23" s="40">
        <v>0.1</v>
      </c>
      <c r="E23" s="35">
        <f t="shared" si="0"/>
        <v>127.00086456295615</v>
      </c>
      <c r="F23" s="35">
        <f t="shared" si="1"/>
        <v>127</v>
      </c>
      <c r="G23" s="35">
        <f t="shared" si="2"/>
        <v>2.9460000019753352E-2</v>
      </c>
      <c r="M23" s="35">
        <f>+G23</f>
        <v>2.9460000019753352E-2</v>
      </c>
      <c r="O23" s="35">
        <f t="shared" ca="1" si="3"/>
        <v>8.1491805645058549E-2</v>
      </c>
      <c r="Q23" s="37">
        <f t="shared" si="4"/>
        <v>42883.574000000022</v>
      </c>
    </row>
    <row r="24" spans="1:21" s="35" customFormat="1" x14ac:dyDescent="0.2">
      <c r="A24" s="43" t="s">
        <v>43</v>
      </c>
      <c r="B24" s="42" t="s">
        <v>44</v>
      </c>
      <c r="C24" s="39">
        <v>58310.990000000224</v>
      </c>
      <c r="D24" s="40">
        <v>0.1</v>
      </c>
      <c r="E24" s="35">
        <f t="shared" si="0"/>
        <v>139.00132707186154</v>
      </c>
      <c r="F24" s="35">
        <f t="shared" si="1"/>
        <v>139</v>
      </c>
      <c r="G24" s="35">
        <f t="shared" si="2"/>
        <v>4.5220000225526746E-2</v>
      </c>
      <c r="M24" s="35">
        <f>+G24</f>
        <v>4.5220000225526746E-2</v>
      </c>
      <c r="O24" s="35">
        <f t="shared" ca="1" si="3"/>
        <v>8.2719699801003146E-2</v>
      </c>
      <c r="Q24" s="37">
        <f t="shared" si="4"/>
        <v>43292.490000000224</v>
      </c>
    </row>
    <row r="25" spans="1:21" s="35" customFormat="1" x14ac:dyDescent="0.2">
      <c r="A25" s="43" t="s">
        <v>43</v>
      </c>
      <c r="B25" s="42" t="s">
        <v>45</v>
      </c>
      <c r="C25" s="39">
        <v>58634.717000000179</v>
      </c>
      <c r="D25" s="40">
        <v>1E-4</v>
      </c>
      <c r="E25" s="35">
        <f t="shared" si="0"/>
        <v>148.50174702759318</v>
      </c>
      <c r="F25" s="35">
        <f t="shared" si="1"/>
        <v>148.5</v>
      </c>
      <c r="G25" s="35">
        <f t="shared" si="2"/>
        <v>5.9530000180529896E-2</v>
      </c>
      <c r="L25" s="35">
        <f>+G25</f>
        <v>5.9530000180529896E-2</v>
      </c>
      <c r="O25" s="35">
        <f t="shared" ca="1" si="3"/>
        <v>8.3691782674459286E-2</v>
      </c>
      <c r="Q25" s="37">
        <f t="shared" si="4"/>
        <v>43616.217000000179</v>
      </c>
    </row>
    <row r="26" spans="1:21" s="35" customFormat="1" x14ac:dyDescent="0.2">
      <c r="A26" s="43" t="s">
        <v>43</v>
      </c>
      <c r="B26" s="42" t="s">
        <v>44</v>
      </c>
      <c r="C26" s="39">
        <v>58651.767899999861</v>
      </c>
      <c r="D26" s="40">
        <v>1E-4</v>
      </c>
      <c r="E26" s="35">
        <f t="shared" si="0"/>
        <v>149.00213998406636</v>
      </c>
      <c r="F26" s="35">
        <f t="shared" si="1"/>
        <v>149</v>
      </c>
      <c r="G26" s="35">
        <f t="shared" si="2"/>
        <v>7.2919999860459939E-2</v>
      </c>
      <c r="L26" s="35">
        <f>+G26</f>
        <v>7.2919999860459939E-2</v>
      </c>
      <c r="O26" s="35">
        <f t="shared" ca="1" si="3"/>
        <v>8.3742944930956978E-2</v>
      </c>
      <c r="Q26" s="37">
        <f t="shared" si="4"/>
        <v>43633.267899999861</v>
      </c>
    </row>
    <row r="27" spans="1:21" s="35" customFormat="1" x14ac:dyDescent="0.2">
      <c r="A27" s="43" t="s">
        <v>43</v>
      </c>
      <c r="B27" s="42" t="s">
        <v>45</v>
      </c>
      <c r="C27" s="39">
        <v>59350.446399999782</v>
      </c>
      <c r="D27" s="40">
        <v>1E-4</v>
      </c>
      <c r="E27" s="35">
        <f t="shared" si="0"/>
        <v>169.50626588039515</v>
      </c>
      <c r="F27" s="35">
        <f t="shared" si="1"/>
        <v>169.5</v>
      </c>
      <c r="G27" s="35">
        <f t="shared" si="2"/>
        <v>0.21350999978312757</v>
      </c>
      <c r="L27" s="35">
        <f>+G27</f>
        <v>0.21350999978312757</v>
      </c>
      <c r="O27" s="35">
        <f t="shared" ca="1" si="3"/>
        <v>8.5840597447362332E-2</v>
      </c>
      <c r="Q27" s="37">
        <f t="shared" si="4"/>
        <v>44331.946399999782</v>
      </c>
    </row>
    <row r="28" spans="1:21" s="35" customFormat="1" x14ac:dyDescent="0.2">
      <c r="A28" s="43" t="s">
        <v>43</v>
      </c>
      <c r="B28" s="42" t="s">
        <v>44</v>
      </c>
      <c r="C28" s="39">
        <v>59367.347200000193</v>
      </c>
      <c r="D28" s="40">
        <v>1E-4</v>
      </c>
      <c r="E28" s="35">
        <f t="shared" si="0"/>
        <v>170.00225385048029</v>
      </c>
      <c r="F28" s="35">
        <f t="shared" si="1"/>
        <v>170</v>
      </c>
      <c r="G28" s="35">
        <f t="shared" si="2"/>
        <v>7.6800000191724394E-2</v>
      </c>
      <c r="L28" s="35">
        <f>+G28</f>
        <v>7.6800000191724394E-2</v>
      </c>
      <c r="O28" s="35">
        <f t="shared" ca="1" si="3"/>
        <v>8.5891759703860024E-2</v>
      </c>
      <c r="Q28" s="37">
        <f t="shared" si="4"/>
        <v>44348.847200000193</v>
      </c>
    </row>
    <row r="29" spans="1:21" s="35" customFormat="1" x14ac:dyDescent="0.2">
      <c r="A29" s="43" t="s">
        <v>43</v>
      </c>
      <c r="B29" s="42" t="s">
        <v>45</v>
      </c>
      <c r="C29" s="39">
        <v>59384.45250000013</v>
      </c>
      <c r="D29" s="40">
        <v>1E-4</v>
      </c>
      <c r="E29" s="35">
        <f t="shared" si="0"/>
        <v>170.50424328438046</v>
      </c>
      <c r="F29" s="35">
        <f t="shared" si="1"/>
        <v>170.5</v>
      </c>
      <c r="G29" s="35">
        <f t="shared" si="2"/>
        <v>0.14459000012720935</v>
      </c>
      <c r="L29" s="35">
        <f>+G29</f>
        <v>0.14459000012720935</v>
      </c>
      <c r="O29" s="35">
        <f t="shared" ca="1" si="3"/>
        <v>8.5942921960357715E-2</v>
      </c>
      <c r="Q29" s="37">
        <f t="shared" si="4"/>
        <v>44365.95250000013</v>
      </c>
    </row>
    <row r="30" spans="1:21" s="35" customFormat="1" x14ac:dyDescent="0.2">
      <c r="B30" s="41"/>
      <c r="C30" s="36"/>
      <c r="D30" s="36"/>
      <c r="Q30" s="37"/>
    </row>
    <row r="31" spans="1:21" s="35" customFormat="1" x14ac:dyDescent="0.2">
      <c r="B31" s="41"/>
      <c r="C31" s="36"/>
      <c r="D31" s="36"/>
      <c r="Q31" s="37"/>
    </row>
    <row r="32" spans="1:21" s="35" customFormat="1" x14ac:dyDescent="0.2">
      <c r="B32" s="41"/>
      <c r="C32" s="36"/>
      <c r="D32" s="36"/>
      <c r="Q32" s="37"/>
    </row>
    <row r="33" spans="3:17" s="35" customFormat="1" x14ac:dyDescent="0.2">
      <c r="C33" s="36"/>
      <c r="D33" s="36"/>
      <c r="Q33" s="37"/>
    </row>
    <row r="34" spans="3:17" x14ac:dyDescent="0.2">
      <c r="C34" s="5"/>
      <c r="D34" s="5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sortState xmlns:xlrd2="http://schemas.microsoft.com/office/spreadsheetml/2017/richdata2" ref="A21:U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2024-07-27T06:34:45Z</dcterms:modified>
</cp:coreProperties>
</file>