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B7410EA8-647E-47A9-99DF-2D831EC9CBE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4" i="1" l="1"/>
  <c r="F24" i="1"/>
  <c r="E32" i="1"/>
  <c r="F32" i="1"/>
  <c r="E40" i="1"/>
  <c r="F40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C8" i="1"/>
  <c r="C7" i="1"/>
  <c r="E22" i="1"/>
  <c r="F22" i="1"/>
  <c r="E21" i="1"/>
  <c r="H33" i="2"/>
  <c r="B33" i="2"/>
  <c r="G33" i="2"/>
  <c r="C33" i="2"/>
  <c r="D33" i="2"/>
  <c r="A33" i="2"/>
  <c r="H32" i="2"/>
  <c r="G32" i="2"/>
  <c r="D32" i="2"/>
  <c r="C32" i="2"/>
  <c r="B32" i="2"/>
  <c r="A32" i="2"/>
  <c r="H31" i="2"/>
  <c r="G31" i="2"/>
  <c r="D31" i="2"/>
  <c r="C31" i="2"/>
  <c r="B31" i="2"/>
  <c r="A31" i="2"/>
  <c r="H30" i="2"/>
  <c r="B30" i="2"/>
  <c r="G30" i="2"/>
  <c r="C30" i="2"/>
  <c r="E30" i="2"/>
  <c r="D30" i="2"/>
  <c r="A30" i="2"/>
  <c r="H29" i="2"/>
  <c r="B29" i="2"/>
  <c r="G29" i="2"/>
  <c r="C29" i="2"/>
  <c r="D29" i="2"/>
  <c r="A29" i="2"/>
  <c r="H28" i="2"/>
  <c r="G28" i="2"/>
  <c r="C28" i="2"/>
  <c r="D28" i="2"/>
  <c r="B28" i="2"/>
  <c r="A28" i="2"/>
  <c r="H27" i="2"/>
  <c r="G27" i="2"/>
  <c r="D27" i="2"/>
  <c r="C27" i="2"/>
  <c r="B27" i="2"/>
  <c r="A27" i="2"/>
  <c r="H26" i="2"/>
  <c r="B26" i="2"/>
  <c r="G26" i="2"/>
  <c r="C26" i="2"/>
  <c r="D26" i="2"/>
  <c r="A26" i="2"/>
  <c r="H25" i="2"/>
  <c r="B25" i="2"/>
  <c r="G25" i="2"/>
  <c r="C25" i="2"/>
  <c r="D25" i="2"/>
  <c r="A25" i="2"/>
  <c r="H24" i="2"/>
  <c r="G24" i="2"/>
  <c r="C24" i="2"/>
  <c r="D24" i="2"/>
  <c r="B24" i="2"/>
  <c r="A24" i="2"/>
  <c r="H23" i="2"/>
  <c r="G23" i="2"/>
  <c r="D23" i="2"/>
  <c r="C23" i="2"/>
  <c r="B23" i="2"/>
  <c r="A23" i="2"/>
  <c r="H22" i="2"/>
  <c r="B22" i="2"/>
  <c r="G22" i="2"/>
  <c r="C22" i="2"/>
  <c r="E22" i="2"/>
  <c r="D22" i="2"/>
  <c r="A22" i="2"/>
  <c r="H21" i="2"/>
  <c r="B21" i="2"/>
  <c r="G21" i="2"/>
  <c r="C21" i="2"/>
  <c r="D21" i="2"/>
  <c r="A21" i="2"/>
  <c r="H20" i="2"/>
  <c r="G20" i="2"/>
  <c r="C20" i="2"/>
  <c r="D20" i="2"/>
  <c r="B20" i="2"/>
  <c r="A20" i="2"/>
  <c r="H19" i="2"/>
  <c r="G19" i="2"/>
  <c r="D19" i="2"/>
  <c r="C19" i="2"/>
  <c r="B19" i="2"/>
  <c r="A19" i="2"/>
  <c r="H18" i="2"/>
  <c r="B18" i="2"/>
  <c r="G18" i="2"/>
  <c r="C18" i="2"/>
  <c r="D18" i="2"/>
  <c r="A18" i="2"/>
  <c r="H17" i="2"/>
  <c r="B17" i="2"/>
  <c r="G17" i="2"/>
  <c r="C17" i="2"/>
  <c r="D17" i="2"/>
  <c r="A17" i="2"/>
  <c r="H16" i="2"/>
  <c r="G16" i="2"/>
  <c r="C16" i="2"/>
  <c r="D16" i="2"/>
  <c r="B16" i="2"/>
  <c r="A16" i="2"/>
  <c r="H15" i="2"/>
  <c r="G15" i="2"/>
  <c r="D15" i="2"/>
  <c r="C15" i="2"/>
  <c r="B15" i="2"/>
  <c r="A15" i="2"/>
  <c r="H14" i="2"/>
  <c r="B14" i="2"/>
  <c r="G14" i="2"/>
  <c r="C14" i="2"/>
  <c r="E14" i="2"/>
  <c r="D14" i="2"/>
  <c r="A14" i="2"/>
  <c r="H13" i="2"/>
  <c r="B13" i="2"/>
  <c r="G13" i="2"/>
  <c r="C13" i="2"/>
  <c r="D13" i="2"/>
  <c r="A13" i="2"/>
  <c r="H12" i="2"/>
  <c r="G12" i="2"/>
  <c r="C12" i="2"/>
  <c r="E12" i="2"/>
  <c r="D12" i="2"/>
  <c r="B12" i="2"/>
  <c r="A12" i="2"/>
  <c r="H11" i="2"/>
  <c r="G11" i="2"/>
  <c r="D11" i="2"/>
  <c r="C11" i="2"/>
  <c r="E11" i="2"/>
  <c r="B11" i="2"/>
  <c r="A11" i="2"/>
  <c r="F11" i="1"/>
  <c r="F21" i="1"/>
  <c r="G21" i="1"/>
  <c r="G11" i="1"/>
  <c r="D8" i="1"/>
  <c r="E14" i="1"/>
  <c r="C17" i="1"/>
  <c r="Q21" i="1"/>
  <c r="H21" i="1"/>
  <c r="E13" i="2"/>
  <c r="E25" i="2"/>
  <c r="E27" i="2"/>
  <c r="E15" i="2"/>
  <c r="E31" i="2"/>
  <c r="E29" i="2"/>
  <c r="E26" i="2"/>
  <c r="E23" i="2"/>
  <c r="E37" i="1"/>
  <c r="F37" i="1"/>
  <c r="G37" i="1"/>
  <c r="H37" i="1"/>
  <c r="E29" i="1"/>
  <c r="F29" i="1"/>
  <c r="G44" i="1"/>
  <c r="I44" i="1"/>
  <c r="E42" i="1"/>
  <c r="F42" i="1"/>
  <c r="G42" i="1"/>
  <c r="H42" i="1"/>
  <c r="E34" i="1"/>
  <c r="F34" i="1"/>
  <c r="G34" i="1"/>
  <c r="H34" i="1"/>
  <c r="E26" i="1"/>
  <c r="F26" i="1"/>
  <c r="G26" i="1"/>
  <c r="H26" i="1"/>
  <c r="G41" i="1"/>
  <c r="H41" i="1"/>
  <c r="E39" i="1"/>
  <c r="F39" i="1"/>
  <c r="G39" i="1"/>
  <c r="H39" i="1"/>
  <c r="E31" i="1"/>
  <c r="F31" i="1"/>
  <c r="G31" i="1"/>
  <c r="H31" i="1"/>
  <c r="E23" i="1"/>
  <c r="F23" i="1"/>
  <c r="G23" i="1"/>
  <c r="H23" i="1"/>
  <c r="E44" i="1"/>
  <c r="F44" i="1"/>
  <c r="E36" i="1"/>
  <c r="F36" i="1"/>
  <c r="G36" i="1"/>
  <c r="H36" i="1"/>
  <c r="E28" i="1"/>
  <c r="F28" i="1"/>
  <c r="G28" i="1"/>
  <c r="H28" i="1"/>
  <c r="G43" i="1"/>
  <c r="I43" i="1"/>
  <c r="E41" i="1"/>
  <c r="F41" i="1"/>
  <c r="E33" i="1"/>
  <c r="F33" i="1"/>
  <c r="G33" i="1"/>
  <c r="H33" i="1"/>
  <c r="E25" i="1"/>
  <c r="F25" i="1"/>
  <c r="G25" i="1"/>
  <c r="H25" i="1"/>
  <c r="G22" i="1"/>
  <c r="G40" i="1"/>
  <c r="H40" i="1"/>
  <c r="E38" i="1"/>
  <c r="F38" i="1"/>
  <c r="G38" i="1"/>
  <c r="H38" i="1"/>
  <c r="G32" i="1"/>
  <c r="H32" i="1"/>
  <c r="E30" i="1"/>
  <c r="F30" i="1"/>
  <c r="G30" i="1"/>
  <c r="H30" i="1"/>
  <c r="G24" i="1"/>
  <c r="H24" i="1"/>
  <c r="E43" i="1"/>
  <c r="F43" i="1"/>
  <c r="E35" i="1"/>
  <c r="F35" i="1"/>
  <c r="G35" i="1"/>
  <c r="H35" i="1"/>
  <c r="G29" i="1"/>
  <c r="H29" i="1"/>
  <c r="E27" i="1"/>
  <c r="F27" i="1"/>
  <c r="G27" i="1"/>
  <c r="H27" i="1"/>
  <c r="E21" i="2"/>
  <c r="E18" i="2"/>
  <c r="H22" i="1"/>
  <c r="E32" i="2"/>
  <c r="E16" i="2"/>
  <c r="E24" i="2"/>
  <c r="E20" i="2"/>
  <c r="E33" i="2"/>
  <c r="E19" i="2"/>
  <c r="E28" i="2"/>
  <c r="E17" i="2"/>
  <c r="C11" i="1"/>
  <c r="C12" i="1"/>
  <c r="C16" i="1" l="1"/>
  <c r="D18" i="1" s="1"/>
  <c r="O30" i="1"/>
  <c r="O44" i="1"/>
  <c r="O29" i="1"/>
  <c r="O28" i="1"/>
  <c r="O42" i="1"/>
  <c r="O35" i="1"/>
  <c r="O22" i="1"/>
  <c r="O21" i="1"/>
  <c r="O38" i="1"/>
  <c r="O23" i="1"/>
  <c r="O37" i="1"/>
  <c r="O31" i="1"/>
  <c r="O24" i="1"/>
  <c r="O26" i="1"/>
  <c r="O41" i="1"/>
  <c r="O34" i="1"/>
  <c r="O27" i="1"/>
  <c r="O43" i="1"/>
  <c r="C15" i="1"/>
  <c r="O40" i="1"/>
  <c r="O36" i="1"/>
  <c r="O25" i="1"/>
  <c r="O39" i="1"/>
  <c r="O32" i="1"/>
  <c r="O33" i="1"/>
  <c r="E15" i="1"/>
  <c r="C18" i="1" l="1"/>
  <c r="E16" i="1"/>
  <c r="E17" i="1" s="1"/>
</calcChain>
</file>

<file path=xl/sharedStrings.xml><?xml version="1.0" encoding="utf-8"?>
<sst xmlns="http://schemas.openxmlformats.org/spreadsheetml/2006/main" count="288" uniqueCount="130">
  <si>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</si>
  <si>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</si>
  <si>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</si>
  <si>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</si>
  <si>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</si>
  <si>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</si>
  <si>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</si>
  <si>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</si>
  <si>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</si>
  <si>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</si>
  <si>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</si>
  <si>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</si>
  <si>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</si>
  <si>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</si>
  <si>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</si>
  <si>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</si>
  <si>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</si>
  <si>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</si>
  <si>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</si>
  <si>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</si>
  <si>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</si>
  <si>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</si>
  <si>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</si>
  <si>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</si>
  <si>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</si>
  <si>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</si>
  <si>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</si>
  <si>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</si>
  <si>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</si>
  <si>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</si>
  <si>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</si>
  <si>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</si>
  <si>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</si>
  <si>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</si>
  <si>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</si>
  <si>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</si>
  <si>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</si>
  <si>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</si>
  <si>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</si>
  <si>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</si>
  <si>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</si>
  <si>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</si>
  <si>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</si>
  <si>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</si>
  <si>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</si>
  <si>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</si>
  <si>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</si>
  <si>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2420668.43 </t>
  </si>
  <si>
    <t> 19.06.1915 22:19 </t>
  </si>
  <si>
    <t> 0.61 </t>
  </si>
  <si>
    <t>P </t>
  </si>
  <si>
    <t> S.Beljawsky </t>
  </si>
  <si>
    <t> PZ 2.60 </t>
  </si>
  <si>
    <t>2423248.7 </t>
  </si>
  <si>
    <t> 13.07.1922 04:48 </t>
  </si>
  <si>
    <t> -0.4 </t>
  </si>
  <si>
    <t> A.J.Cannon </t>
  </si>
  <si>
    <t> HC 265 </t>
  </si>
  <si>
    <t>2423563.7 </t>
  </si>
  <si>
    <t> 24.05.1923 04:48 </t>
  </si>
  <si>
    <t> -0.2 </t>
  </si>
  <si>
    <t>2423606.39 </t>
  </si>
  <si>
    <t> 05.07.1923 21:21 </t>
  </si>
  <si>
    <t> 0.50 </t>
  </si>
  <si>
    <t>2423878.7 </t>
  </si>
  <si>
    <t> 03.04.1924 04:48 </t>
  </si>
  <si>
    <t> -0.0 </t>
  </si>
  <si>
    <t>2424025.7 </t>
  </si>
  <si>
    <t> 28.08.1924 04:48 </t>
  </si>
  <si>
    <t> 0.1 </t>
  </si>
  <si>
    <t>2424361.30 </t>
  </si>
  <si>
    <t> 29.07.1925 19:12 </t>
  </si>
  <si>
    <t> -0.09 </t>
  </si>
  <si>
    <t>V </t>
  </si>
  <si>
    <t> K.Kordylewski </t>
  </si>
  <si>
    <t> AAC 1.164 </t>
  </si>
  <si>
    <t>2424382.4 </t>
  </si>
  <si>
    <t> 19.08.1925 21:36 </t>
  </si>
  <si>
    <t> 0.0 </t>
  </si>
  <si>
    <t> W.Zessewitsch </t>
  </si>
  <si>
    <t> IODE 4.1.67 </t>
  </si>
  <si>
    <t>2424676.21 </t>
  </si>
  <si>
    <t> 09.06.1926 17:02 </t>
  </si>
  <si>
    <t> 0.02 </t>
  </si>
  <si>
    <t> COVS </t>
  </si>
  <si>
    <t>2424760.4 </t>
  </si>
  <si>
    <t> 01.09.1926 21:36 </t>
  </si>
  <si>
    <t> 0.3 </t>
  </si>
  <si>
    <t>2424781.3 </t>
  </si>
  <si>
    <t> 22.09.1926 19:12 </t>
  </si>
  <si>
    <t> 0.2 </t>
  </si>
  <si>
    <t>2425095.9 </t>
  </si>
  <si>
    <t> 03.08.1927 09:36 </t>
  </si>
  <si>
    <t>2427928.9 </t>
  </si>
  <si>
    <t> 06.05.1935 09:36 </t>
  </si>
  <si>
    <t> G.A.Bakos </t>
  </si>
  <si>
    <t> BAN 10.283 </t>
  </si>
  <si>
    <t>2427991.8 </t>
  </si>
  <si>
    <t> 08.07.1935 07:12 </t>
  </si>
  <si>
    <t>2428012.8 </t>
  </si>
  <si>
    <t> 29.07.1935 07:12 </t>
  </si>
  <si>
    <t>2428075.7 </t>
  </si>
  <si>
    <t> 30.09.1935 04:48 </t>
  </si>
  <si>
    <t> -0.3 </t>
  </si>
  <si>
    <t>2428390.753 </t>
  </si>
  <si>
    <t> 10.08.1936 06:04 </t>
  </si>
  <si>
    <t> 0.005 </t>
  </si>
  <si>
    <t> SAC 15.63 </t>
  </si>
  <si>
    <t>2428390.8 </t>
  </si>
  <si>
    <t> 10.08.1936 07:12 </t>
  </si>
  <si>
    <t>2429020.5 </t>
  </si>
  <si>
    <t> 02.05.1938 00:00 </t>
  </si>
  <si>
    <t>2429104.4 </t>
  </si>
  <si>
    <t> 24.07.1938 21:36 </t>
  </si>
  <si>
    <t>2429397.5 </t>
  </si>
  <si>
    <t> 14.05.1939 00:00 </t>
  </si>
  <si>
    <t> -0.6 </t>
  </si>
  <si>
    <t>2429439.5 </t>
  </si>
  <si>
    <t> 25.06.1939 00:00 </t>
  </si>
  <si>
    <t>2438296.313 </t>
  </si>
  <si>
    <t> 23.09.1963 19:30 </t>
  </si>
  <si>
    <t> 0.064 </t>
  </si>
  <si>
    <t> PZP 4.79 </t>
  </si>
  <si>
    <t>I</t>
  </si>
  <si>
    <t>GCVS</t>
  </si>
  <si>
    <t>s5</t>
  </si>
  <si>
    <t>s6</t>
  </si>
  <si>
    <t>s7</t>
  </si>
  <si>
    <t>AL Aql / GSC 5707-0548</t>
  </si>
  <si>
    <t>EA/DS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</si>
</sst>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2" applyNumberFormat="0" applyFont="0" applyFill="0" applyAlignment="0" applyProtection="0"/>
  </cellStyleXfs>
  <cellXfs count="4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7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8" fillId="0" borderId="1" xfId="0" applyFont="1" applyBorder="1" applyAlignment="1">
      <alignment vertical="center"/>
    </xf>
    <xf numFmtId="0" fontId="0" fillId="0" borderId="0" xfId="0" applyAlignment="1">
      <alignment horizontal="righ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AL Aql - O-C Diagr.</a:t>
            </a:r>
          </a:p>
        </c:rich>
      </c:tx>
      <c:layout>
        <c:manualLayout>
          <c:xMode val="edge"/>
          <c:yMode val="edge"/>
          <c:x val="0.3909774436090225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76246334310852"/>
          <c:w val="0.8300751879699248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-1601</c:v>
                </c:pt>
                <c:pt idx="1">
                  <c:v>-1478</c:v>
                </c:pt>
                <c:pt idx="2">
                  <c:v>-1463</c:v>
                </c:pt>
                <c:pt idx="3">
                  <c:v>-1461</c:v>
                </c:pt>
                <c:pt idx="4">
                  <c:v>-1448</c:v>
                </c:pt>
                <c:pt idx="5">
                  <c:v>-1441</c:v>
                </c:pt>
                <c:pt idx="6">
                  <c:v>-1425</c:v>
                </c:pt>
                <c:pt idx="7">
                  <c:v>-1424</c:v>
                </c:pt>
                <c:pt idx="8">
                  <c:v>-1410</c:v>
                </c:pt>
                <c:pt idx="9">
                  <c:v>-1406</c:v>
                </c:pt>
                <c:pt idx="10">
                  <c:v>-1405</c:v>
                </c:pt>
                <c:pt idx="11">
                  <c:v>-1390</c:v>
                </c:pt>
                <c:pt idx="12">
                  <c:v>-1255</c:v>
                </c:pt>
                <c:pt idx="13">
                  <c:v>-1252</c:v>
                </c:pt>
                <c:pt idx="14">
                  <c:v>-1251</c:v>
                </c:pt>
                <c:pt idx="15">
                  <c:v>-1248</c:v>
                </c:pt>
                <c:pt idx="16">
                  <c:v>-1233</c:v>
                </c:pt>
                <c:pt idx="17">
                  <c:v>-1233</c:v>
                </c:pt>
                <c:pt idx="18">
                  <c:v>-1203</c:v>
                </c:pt>
                <c:pt idx="19">
                  <c:v>-1199</c:v>
                </c:pt>
                <c:pt idx="20">
                  <c:v>-1185</c:v>
                </c:pt>
                <c:pt idx="21">
                  <c:v>-1183</c:v>
                </c:pt>
                <c:pt idx="22">
                  <c:v>-761</c:v>
                </c:pt>
                <c:pt idx="23">
                  <c:v>0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0.61422999999922467</c:v>
                </c:pt>
                <c:pt idx="1">
                  <c:v>-0.4220599999971455</c:v>
                </c:pt>
                <c:pt idx="2">
                  <c:v>-0.21550999999817577</c:v>
                </c:pt>
                <c:pt idx="3">
                  <c:v>0.50202999999964959</c:v>
                </c:pt>
                <c:pt idx="4">
                  <c:v>-8.9599999992060475E-3</c:v>
                </c:pt>
                <c:pt idx="5">
                  <c:v>8.743000000322354E-2</c:v>
                </c:pt>
                <c:pt idx="6">
                  <c:v>-9.224999999787542E-2</c:v>
                </c:pt>
                <c:pt idx="7">
                  <c:v>2.1520000002055895E-2</c:v>
                </c:pt>
                <c:pt idx="8">
                  <c:v>2.4300000000948785E-2</c:v>
                </c:pt>
                <c:pt idx="9">
                  <c:v>0.26938000000154716</c:v>
                </c:pt>
                <c:pt idx="10">
                  <c:v>0.18315000000075088</c:v>
                </c:pt>
                <c:pt idx="11">
                  <c:v>-1.0299999998096609E-2</c:v>
                </c:pt>
                <c:pt idx="12">
                  <c:v>-0.15134999999645515</c:v>
                </c:pt>
                <c:pt idx="13">
                  <c:v>-0.2100399999981164</c:v>
                </c:pt>
                <c:pt idx="14">
                  <c:v>-0.19627000000036787</c:v>
                </c:pt>
                <c:pt idx="15">
                  <c:v>-0.25495999999839114</c:v>
                </c:pt>
                <c:pt idx="16">
                  <c:v>4.5900000041001476E-3</c:v>
                </c:pt>
                <c:pt idx="17">
                  <c:v>5.1590000002761371E-2</c:v>
                </c:pt>
                <c:pt idx="18">
                  <c:v>0.16469000000142842</c:v>
                </c:pt>
                <c:pt idx="19">
                  <c:v>0.11977000000479165</c:v>
                </c:pt>
                <c:pt idx="20">
                  <c:v>-0.58744999999908032</c:v>
                </c:pt>
                <c:pt idx="21">
                  <c:v>-0.55990999999630731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161-46B5-ACF2-11588AF41A7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-1601</c:v>
                </c:pt>
                <c:pt idx="1">
                  <c:v>-1478</c:v>
                </c:pt>
                <c:pt idx="2">
                  <c:v>-1463</c:v>
                </c:pt>
                <c:pt idx="3">
                  <c:v>-1461</c:v>
                </c:pt>
                <c:pt idx="4">
                  <c:v>-1448</c:v>
                </c:pt>
                <c:pt idx="5">
                  <c:v>-1441</c:v>
                </c:pt>
                <c:pt idx="6">
                  <c:v>-1425</c:v>
                </c:pt>
                <c:pt idx="7">
                  <c:v>-1424</c:v>
                </c:pt>
                <c:pt idx="8">
                  <c:v>-1410</c:v>
                </c:pt>
                <c:pt idx="9">
                  <c:v>-1406</c:v>
                </c:pt>
                <c:pt idx="10">
                  <c:v>-1405</c:v>
                </c:pt>
                <c:pt idx="11">
                  <c:v>-1390</c:v>
                </c:pt>
                <c:pt idx="12">
                  <c:v>-1255</c:v>
                </c:pt>
                <c:pt idx="13">
                  <c:v>-1252</c:v>
                </c:pt>
                <c:pt idx="14">
                  <c:v>-1251</c:v>
                </c:pt>
                <c:pt idx="15">
                  <c:v>-1248</c:v>
                </c:pt>
                <c:pt idx="16">
                  <c:v>-1233</c:v>
                </c:pt>
                <c:pt idx="17">
                  <c:v>-1233</c:v>
                </c:pt>
                <c:pt idx="18">
                  <c:v>-1203</c:v>
                </c:pt>
                <c:pt idx="19">
                  <c:v>-1199</c:v>
                </c:pt>
                <c:pt idx="20">
                  <c:v>-1185</c:v>
                </c:pt>
                <c:pt idx="21">
                  <c:v>-1183</c:v>
                </c:pt>
                <c:pt idx="22">
                  <c:v>-761</c:v>
                </c:pt>
                <c:pt idx="23">
                  <c:v>0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22">
                  <c:v>6.4030000001366716E-2</c:v>
                </c:pt>
                <c:pt idx="2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161-46B5-ACF2-11588AF41A7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-1601</c:v>
                </c:pt>
                <c:pt idx="1">
                  <c:v>-1478</c:v>
                </c:pt>
                <c:pt idx="2">
                  <c:v>-1463</c:v>
                </c:pt>
                <c:pt idx="3">
                  <c:v>-1461</c:v>
                </c:pt>
                <c:pt idx="4">
                  <c:v>-1448</c:v>
                </c:pt>
                <c:pt idx="5">
                  <c:v>-1441</c:v>
                </c:pt>
                <c:pt idx="6">
                  <c:v>-1425</c:v>
                </c:pt>
                <c:pt idx="7">
                  <c:v>-1424</c:v>
                </c:pt>
                <c:pt idx="8">
                  <c:v>-1410</c:v>
                </c:pt>
                <c:pt idx="9">
                  <c:v>-1406</c:v>
                </c:pt>
                <c:pt idx="10">
                  <c:v>-1405</c:v>
                </c:pt>
                <c:pt idx="11">
                  <c:v>-1390</c:v>
                </c:pt>
                <c:pt idx="12">
                  <c:v>-1255</c:v>
                </c:pt>
                <c:pt idx="13">
                  <c:v>-1252</c:v>
                </c:pt>
                <c:pt idx="14">
                  <c:v>-1251</c:v>
                </c:pt>
                <c:pt idx="15">
                  <c:v>-1248</c:v>
                </c:pt>
                <c:pt idx="16">
                  <c:v>-1233</c:v>
                </c:pt>
                <c:pt idx="17">
                  <c:v>-1233</c:v>
                </c:pt>
                <c:pt idx="18">
                  <c:v>-1203</c:v>
                </c:pt>
                <c:pt idx="19">
                  <c:v>-1199</c:v>
                </c:pt>
                <c:pt idx="20">
                  <c:v>-1185</c:v>
                </c:pt>
                <c:pt idx="21">
                  <c:v>-1183</c:v>
                </c:pt>
                <c:pt idx="22">
                  <c:v>-761</c:v>
                </c:pt>
                <c:pt idx="23">
                  <c:v>0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161-46B5-ACF2-11588AF41A7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-1601</c:v>
                </c:pt>
                <c:pt idx="1">
                  <c:v>-1478</c:v>
                </c:pt>
                <c:pt idx="2">
                  <c:v>-1463</c:v>
                </c:pt>
                <c:pt idx="3">
                  <c:v>-1461</c:v>
                </c:pt>
                <c:pt idx="4">
                  <c:v>-1448</c:v>
                </c:pt>
                <c:pt idx="5">
                  <c:v>-1441</c:v>
                </c:pt>
                <c:pt idx="6">
                  <c:v>-1425</c:v>
                </c:pt>
                <c:pt idx="7">
                  <c:v>-1424</c:v>
                </c:pt>
                <c:pt idx="8">
                  <c:v>-1410</c:v>
                </c:pt>
                <c:pt idx="9">
                  <c:v>-1406</c:v>
                </c:pt>
                <c:pt idx="10">
                  <c:v>-1405</c:v>
                </c:pt>
                <c:pt idx="11">
                  <c:v>-1390</c:v>
                </c:pt>
                <c:pt idx="12">
                  <c:v>-1255</c:v>
                </c:pt>
                <c:pt idx="13">
                  <c:v>-1252</c:v>
                </c:pt>
                <c:pt idx="14">
                  <c:v>-1251</c:v>
                </c:pt>
                <c:pt idx="15">
                  <c:v>-1248</c:v>
                </c:pt>
                <c:pt idx="16">
                  <c:v>-1233</c:v>
                </c:pt>
                <c:pt idx="17">
                  <c:v>-1233</c:v>
                </c:pt>
                <c:pt idx="18">
                  <c:v>-1203</c:v>
                </c:pt>
                <c:pt idx="19">
                  <c:v>-1199</c:v>
                </c:pt>
                <c:pt idx="20">
                  <c:v>-1185</c:v>
                </c:pt>
                <c:pt idx="21">
                  <c:v>-1183</c:v>
                </c:pt>
                <c:pt idx="22">
                  <c:v>-761</c:v>
                </c:pt>
                <c:pt idx="23">
                  <c:v>0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161-46B5-ACF2-11588AF41A7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-1601</c:v>
                </c:pt>
                <c:pt idx="1">
                  <c:v>-1478</c:v>
                </c:pt>
                <c:pt idx="2">
                  <c:v>-1463</c:v>
                </c:pt>
                <c:pt idx="3">
                  <c:v>-1461</c:v>
                </c:pt>
                <c:pt idx="4">
                  <c:v>-1448</c:v>
                </c:pt>
                <c:pt idx="5">
                  <c:v>-1441</c:v>
                </c:pt>
                <c:pt idx="6">
                  <c:v>-1425</c:v>
                </c:pt>
                <c:pt idx="7">
                  <c:v>-1424</c:v>
                </c:pt>
                <c:pt idx="8">
                  <c:v>-1410</c:v>
                </c:pt>
                <c:pt idx="9">
                  <c:v>-1406</c:v>
                </c:pt>
                <c:pt idx="10">
                  <c:v>-1405</c:v>
                </c:pt>
                <c:pt idx="11">
                  <c:v>-1390</c:v>
                </c:pt>
                <c:pt idx="12">
                  <c:v>-1255</c:v>
                </c:pt>
                <c:pt idx="13">
                  <c:v>-1252</c:v>
                </c:pt>
                <c:pt idx="14">
                  <c:v>-1251</c:v>
                </c:pt>
                <c:pt idx="15">
                  <c:v>-1248</c:v>
                </c:pt>
                <c:pt idx="16">
                  <c:v>-1233</c:v>
                </c:pt>
                <c:pt idx="17">
                  <c:v>-1233</c:v>
                </c:pt>
                <c:pt idx="18">
                  <c:v>-1203</c:v>
                </c:pt>
                <c:pt idx="19">
                  <c:v>-1199</c:v>
                </c:pt>
                <c:pt idx="20">
                  <c:v>-1185</c:v>
                </c:pt>
                <c:pt idx="21">
                  <c:v>-1183</c:v>
                </c:pt>
                <c:pt idx="22">
                  <c:v>-761</c:v>
                </c:pt>
                <c:pt idx="23">
                  <c:v>0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161-46B5-ACF2-11588AF41A7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-1601</c:v>
                </c:pt>
                <c:pt idx="1">
                  <c:v>-1478</c:v>
                </c:pt>
                <c:pt idx="2">
                  <c:v>-1463</c:v>
                </c:pt>
                <c:pt idx="3">
                  <c:v>-1461</c:v>
                </c:pt>
                <c:pt idx="4">
                  <c:v>-1448</c:v>
                </c:pt>
                <c:pt idx="5">
                  <c:v>-1441</c:v>
                </c:pt>
                <c:pt idx="6">
                  <c:v>-1425</c:v>
                </c:pt>
                <c:pt idx="7">
                  <c:v>-1424</c:v>
                </c:pt>
                <c:pt idx="8">
                  <c:v>-1410</c:v>
                </c:pt>
                <c:pt idx="9">
                  <c:v>-1406</c:v>
                </c:pt>
                <c:pt idx="10">
                  <c:v>-1405</c:v>
                </c:pt>
                <c:pt idx="11">
                  <c:v>-1390</c:v>
                </c:pt>
                <c:pt idx="12">
                  <c:v>-1255</c:v>
                </c:pt>
                <c:pt idx="13">
                  <c:v>-1252</c:v>
                </c:pt>
                <c:pt idx="14">
                  <c:v>-1251</c:v>
                </c:pt>
                <c:pt idx="15">
                  <c:v>-1248</c:v>
                </c:pt>
                <c:pt idx="16">
                  <c:v>-1233</c:v>
                </c:pt>
                <c:pt idx="17">
                  <c:v>-1233</c:v>
                </c:pt>
                <c:pt idx="18">
                  <c:v>-1203</c:v>
                </c:pt>
                <c:pt idx="19">
                  <c:v>-1199</c:v>
                </c:pt>
                <c:pt idx="20">
                  <c:v>-1185</c:v>
                </c:pt>
                <c:pt idx="21">
                  <c:v>-1183</c:v>
                </c:pt>
                <c:pt idx="22">
                  <c:v>-761</c:v>
                </c:pt>
                <c:pt idx="23">
                  <c:v>0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161-46B5-ACF2-11588AF41A7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-1601</c:v>
                </c:pt>
                <c:pt idx="1">
                  <c:v>-1478</c:v>
                </c:pt>
                <c:pt idx="2">
                  <c:v>-1463</c:v>
                </c:pt>
                <c:pt idx="3">
                  <c:v>-1461</c:v>
                </c:pt>
                <c:pt idx="4">
                  <c:v>-1448</c:v>
                </c:pt>
                <c:pt idx="5">
                  <c:v>-1441</c:v>
                </c:pt>
                <c:pt idx="6">
                  <c:v>-1425</c:v>
                </c:pt>
                <c:pt idx="7">
                  <c:v>-1424</c:v>
                </c:pt>
                <c:pt idx="8">
                  <c:v>-1410</c:v>
                </c:pt>
                <c:pt idx="9">
                  <c:v>-1406</c:v>
                </c:pt>
                <c:pt idx="10">
                  <c:v>-1405</c:v>
                </c:pt>
                <c:pt idx="11">
                  <c:v>-1390</c:v>
                </c:pt>
                <c:pt idx="12">
                  <c:v>-1255</c:v>
                </c:pt>
                <c:pt idx="13">
                  <c:v>-1252</c:v>
                </c:pt>
                <c:pt idx="14">
                  <c:v>-1251</c:v>
                </c:pt>
                <c:pt idx="15">
                  <c:v>-1248</c:v>
                </c:pt>
                <c:pt idx="16">
                  <c:v>-1233</c:v>
                </c:pt>
                <c:pt idx="17">
                  <c:v>-1233</c:v>
                </c:pt>
                <c:pt idx="18">
                  <c:v>-1203</c:v>
                </c:pt>
                <c:pt idx="19">
                  <c:v>-1199</c:v>
                </c:pt>
                <c:pt idx="20">
                  <c:v>-1185</c:v>
                </c:pt>
                <c:pt idx="21">
                  <c:v>-1183</c:v>
                </c:pt>
                <c:pt idx="22">
                  <c:v>-761</c:v>
                </c:pt>
                <c:pt idx="23">
                  <c:v>0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161-46B5-ACF2-11588AF41A7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-1601</c:v>
                </c:pt>
                <c:pt idx="1">
                  <c:v>-1478</c:v>
                </c:pt>
                <c:pt idx="2">
                  <c:v>-1463</c:v>
                </c:pt>
                <c:pt idx="3">
                  <c:v>-1461</c:v>
                </c:pt>
                <c:pt idx="4">
                  <c:v>-1448</c:v>
                </c:pt>
                <c:pt idx="5">
                  <c:v>-1441</c:v>
                </c:pt>
                <c:pt idx="6">
                  <c:v>-1425</c:v>
                </c:pt>
                <c:pt idx="7">
                  <c:v>-1424</c:v>
                </c:pt>
                <c:pt idx="8">
                  <c:v>-1410</c:v>
                </c:pt>
                <c:pt idx="9">
                  <c:v>-1406</c:v>
                </c:pt>
                <c:pt idx="10">
                  <c:v>-1405</c:v>
                </c:pt>
                <c:pt idx="11">
                  <c:v>-1390</c:v>
                </c:pt>
                <c:pt idx="12">
                  <c:v>-1255</c:v>
                </c:pt>
                <c:pt idx="13">
                  <c:v>-1252</c:v>
                </c:pt>
                <c:pt idx="14">
                  <c:v>-1251</c:v>
                </c:pt>
                <c:pt idx="15">
                  <c:v>-1248</c:v>
                </c:pt>
                <c:pt idx="16">
                  <c:v>-1233</c:v>
                </c:pt>
                <c:pt idx="17">
                  <c:v>-1233</c:v>
                </c:pt>
                <c:pt idx="18">
                  <c:v>-1203</c:v>
                </c:pt>
                <c:pt idx="19">
                  <c:v>-1199</c:v>
                </c:pt>
                <c:pt idx="20">
                  <c:v>-1185</c:v>
                </c:pt>
                <c:pt idx="21">
                  <c:v>-1183</c:v>
                </c:pt>
                <c:pt idx="22">
                  <c:v>-761</c:v>
                </c:pt>
                <c:pt idx="23">
                  <c:v>0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1.7538713405171796E-2</c:v>
                </c:pt>
                <c:pt idx="1">
                  <c:v>1.9403329408238523E-3</c:v>
                </c:pt>
                <c:pt idx="2">
                  <c:v>3.8091420781427576E-5</c:v>
                </c:pt>
                <c:pt idx="3">
                  <c:v>-2.1554078189089942E-4</c:v>
                </c:pt>
                <c:pt idx="4">
                  <c:v>-1.8641500992609972E-3</c:v>
                </c:pt>
                <c:pt idx="5">
                  <c:v>-2.7518628086141417E-3</c:v>
                </c:pt>
                <c:pt idx="6">
                  <c:v>-4.7809204299927299E-3</c:v>
                </c:pt>
                <c:pt idx="7">
                  <c:v>-4.9077365313288934E-3</c:v>
                </c:pt>
                <c:pt idx="8">
                  <c:v>-6.6831619500351547E-3</c:v>
                </c:pt>
                <c:pt idx="9">
                  <c:v>-7.1904263553798087E-3</c:v>
                </c:pt>
                <c:pt idx="10">
                  <c:v>-7.3172424567159722E-3</c:v>
                </c:pt>
                <c:pt idx="11">
                  <c:v>-9.2194839767583969E-3</c:v>
                </c:pt>
                <c:pt idx="12">
                  <c:v>-2.6339657657140275E-2</c:v>
                </c:pt>
                <c:pt idx="13">
                  <c:v>-2.6720105961148766E-2</c:v>
                </c:pt>
                <c:pt idx="14">
                  <c:v>-2.6846922062484929E-2</c:v>
                </c:pt>
                <c:pt idx="15">
                  <c:v>-2.722737036649342E-2</c:v>
                </c:pt>
                <c:pt idx="16">
                  <c:v>-2.9129611886535844E-2</c:v>
                </c:pt>
                <c:pt idx="17">
                  <c:v>-2.9129611886535844E-2</c:v>
                </c:pt>
                <c:pt idx="18">
                  <c:v>-3.2934094926620694E-2</c:v>
                </c:pt>
                <c:pt idx="19">
                  <c:v>-3.3441359331965348E-2</c:v>
                </c:pt>
                <c:pt idx="20">
                  <c:v>-3.5216784750671609E-2</c:v>
                </c:pt>
                <c:pt idx="21">
                  <c:v>-3.5470416953343936E-2</c:v>
                </c:pt>
                <c:pt idx="22">
                  <c:v>-8.8986811717204323E-2</c:v>
                </c:pt>
                <c:pt idx="23">
                  <c:v>-0.18549386483402364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161-46B5-ACF2-11588AF41A74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-1601</c:v>
                </c:pt>
                <c:pt idx="1">
                  <c:v>-1478</c:v>
                </c:pt>
                <c:pt idx="2">
                  <c:v>-1463</c:v>
                </c:pt>
                <c:pt idx="3">
                  <c:v>-1461</c:v>
                </c:pt>
                <c:pt idx="4">
                  <c:v>-1448</c:v>
                </c:pt>
                <c:pt idx="5">
                  <c:v>-1441</c:v>
                </c:pt>
                <c:pt idx="6">
                  <c:v>-1425</c:v>
                </c:pt>
                <c:pt idx="7">
                  <c:v>-1424</c:v>
                </c:pt>
                <c:pt idx="8">
                  <c:v>-1410</c:v>
                </c:pt>
                <c:pt idx="9">
                  <c:v>-1406</c:v>
                </c:pt>
                <c:pt idx="10">
                  <c:v>-1405</c:v>
                </c:pt>
                <c:pt idx="11">
                  <c:v>-1390</c:v>
                </c:pt>
                <c:pt idx="12">
                  <c:v>-1255</c:v>
                </c:pt>
                <c:pt idx="13">
                  <c:v>-1252</c:v>
                </c:pt>
                <c:pt idx="14">
                  <c:v>-1251</c:v>
                </c:pt>
                <c:pt idx="15">
                  <c:v>-1248</c:v>
                </c:pt>
                <c:pt idx="16">
                  <c:v>-1233</c:v>
                </c:pt>
                <c:pt idx="17">
                  <c:v>-1233</c:v>
                </c:pt>
                <c:pt idx="18">
                  <c:v>-1203</c:v>
                </c:pt>
                <c:pt idx="19">
                  <c:v>-1199</c:v>
                </c:pt>
                <c:pt idx="20">
                  <c:v>-1185</c:v>
                </c:pt>
                <c:pt idx="21">
                  <c:v>-1183</c:v>
                </c:pt>
                <c:pt idx="22">
                  <c:v>-761</c:v>
                </c:pt>
                <c:pt idx="23">
                  <c:v>0</c:v>
                </c:pt>
              </c:numCache>
            </c:numRef>
          </c:xVal>
          <c:yVal>
            <c:numRef>
              <c:f>Active!$R$21:$R$998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161-46B5-ACF2-11588AF41A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3423640"/>
        <c:axId val="1"/>
      </c:scatterChart>
      <c:valAx>
        <c:axId val="743423640"/>
        <c:scaling>
          <c:orientation val="minMax"/>
          <c:max val="2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34236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804511278195488"/>
          <c:y val="0.92375366568914952"/>
          <c:w val="0.6962406015037594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7F0D335-F12A-6C7D-D20C-41F72BCD65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39"/>
  <sheetViews>
    <sheetView tabSelected="1" workbookViewId="0">
      <pane xSplit="14" ySplit="22" topLeftCell="O29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128</v>
      </c>
    </row>
    <row r="2" spans="1:7" x14ac:dyDescent="0.2">
      <c r="A2" t="s">
        <v>23</v>
      </c>
      <c r="B2" s="44" t="s">
        <v>129</v>
      </c>
      <c r="C2" s="31"/>
      <c r="D2" s="3"/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>
        <v>54266.77</v>
      </c>
      <c r="D4" s="29">
        <v>20.986229999999999</v>
      </c>
    </row>
    <row r="6" spans="1:7" x14ac:dyDescent="0.2">
      <c r="A6" s="5" t="s">
        <v>1</v>
      </c>
    </row>
    <row r="7" spans="1:7" x14ac:dyDescent="0.2">
      <c r="A7" t="s">
        <v>2</v>
      </c>
      <c r="C7" s="45">
        <f>C4</f>
        <v>54266.77</v>
      </c>
      <c r="D7" s="30" t="s">
        <v>124</v>
      </c>
    </row>
    <row r="8" spans="1:7" x14ac:dyDescent="0.2">
      <c r="A8" t="s">
        <v>3</v>
      </c>
      <c r="C8" s="45">
        <f>D4</f>
        <v>20.986229999999999</v>
      </c>
      <c r="D8" s="30" t="str">
        <f>D7</f>
        <v>GCVS</v>
      </c>
    </row>
    <row r="9" spans="1:7" x14ac:dyDescent="0.2">
      <c r="A9" s="9" t="s">
        <v>25</v>
      </c>
      <c r="B9" s="10"/>
      <c r="C9" s="11">
        <v>-9.5</v>
      </c>
      <c r="D9" s="10" t="s">
        <v>26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INTERCEPT(INDIRECT($G$11):G991,INDIRECT($F$11):F991)</f>
        <v>-0.18549386483402364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SLOPE(INDIRECT($G$11):G991,INDIRECT($F$11):F991)</f>
        <v>-1.2681610133616204E-4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32</v>
      </c>
      <c r="E13" s="11">
        <v>1</v>
      </c>
    </row>
    <row r="14" spans="1:7" x14ac:dyDescent="0.2">
      <c r="A14" s="10"/>
      <c r="B14" s="10"/>
      <c r="C14" s="10"/>
      <c r="D14" s="14" t="s">
        <v>27</v>
      </c>
      <c r="E14" s="15">
        <f ca="1">NOW()+15018.5+$C$9/24</f>
        <v>60320.619949421292</v>
      </c>
    </row>
    <row r="15" spans="1:7" x14ac:dyDescent="0.2">
      <c r="A15" s="12" t="s">
        <v>17</v>
      </c>
      <c r="B15" s="10"/>
      <c r="C15" s="13">
        <f ca="1">(C7+C11)+(C8+C12)*INT(MAX(F21:F3532))</f>
        <v>54266.584506135165</v>
      </c>
      <c r="D15" s="14" t="s">
        <v>33</v>
      </c>
      <c r="E15" s="15">
        <f ca="1">ROUND(2*(E14-$C$7)/$C$8,0)/2+E13</f>
        <v>289.5</v>
      </c>
    </row>
    <row r="16" spans="1:7" x14ac:dyDescent="0.2">
      <c r="A16" s="16" t="s">
        <v>4</v>
      </c>
      <c r="B16" s="10"/>
      <c r="C16" s="17">
        <f ca="1">+C8+C12</f>
        <v>20.986103183898663</v>
      </c>
      <c r="D16" s="14" t="s">
        <v>34</v>
      </c>
      <c r="E16" s="24">
        <f ca="1">ROUND(2*(E14-$C$15)/$C$16,0)/2+E13</f>
        <v>289.5</v>
      </c>
    </row>
    <row r="17" spans="1:18" ht="13.5" thickBot="1" x14ac:dyDescent="0.25">
      <c r="A17" s="14" t="s">
        <v>24</v>
      </c>
      <c r="B17" s="10"/>
      <c r="C17" s="10">
        <f>COUNT(C21:C2190)</f>
        <v>24</v>
      </c>
      <c r="D17" s="14" t="s">
        <v>28</v>
      </c>
      <c r="E17" s="18">
        <f ca="1">+$C$15+$C$16*E16-15018.5-$C$9/24</f>
        <v>45323.957211207162</v>
      </c>
    </row>
    <row r="18" spans="1:18" ht="14.25" thickTop="1" thickBot="1" x14ac:dyDescent="0.25">
      <c r="A18" s="16" t="s">
        <v>5</v>
      </c>
      <c r="B18" s="10"/>
      <c r="C18" s="19">
        <f ca="1">+C15</f>
        <v>54266.584506135165</v>
      </c>
      <c r="D18" s="20">
        <f ca="1">+C16</f>
        <v>20.986103183898663</v>
      </c>
      <c r="E18" s="21" t="s">
        <v>29</v>
      </c>
    </row>
    <row r="19" spans="1:18" ht="13.5" thickTop="1" x14ac:dyDescent="0.2">
      <c r="A19" s="25" t="s">
        <v>30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42</v>
      </c>
      <c r="I20" s="7" t="s">
        <v>45</v>
      </c>
      <c r="J20" s="7" t="s">
        <v>39</v>
      </c>
      <c r="K20" s="7" t="s">
        <v>37</v>
      </c>
      <c r="L20" s="7" t="s">
        <v>125</v>
      </c>
      <c r="M20" s="7" t="s">
        <v>126</v>
      </c>
      <c r="N20" s="7" t="s">
        <v>127</v>
      </c>
      <c r="O20" s="7" t="s">
        <v>22</v>
      </c>
      <c r="P20" s="6" t="s">
        <v>21</v>
      </c>
      <c r="Q20" s="4" t="s">
        <v>14</v>
      </c>
      <c r="R20" s="27" t="s">
        <v>31</v>
      </c>
    </row>
    <row r="21" spans="1:18" x14ac:dyDescent="0.2">
      <c r="A21" t="s">
        <v>52</v>
      </c>
      <c r="B21" t="s">
        <v>123</v>
      </c>
      <c r="C21" s="8">
        <v>20668.43</v>
      </c>
      <c r="D21" s="8" t="s">
        <v>45</v>
      </c>
      <c r="E21">
        <f>+(C21-C$7)/C$8</f>
        <v>-1600.9707317607783</v>
      </c>
      <c r="F21">
        <f>ROUND(2*E21,0)/2</f>
        <v>-1601</v>
      </c>
      <c r="G21">
        <f>+C21-(C$7+F21*C$8)</f>
        <v>0.61422999999922467</v>
      </c>
      <c r="H21">
        <f>+G21</f>
        <v>0.61422999999922467</v>
      </c>
      <c r="O21">
        <f ca="1">+C$11+C$12*$F21</f>
        <v>1.7538713405171796E-2</v>
      </c>
      <c r="Q21" s="2">
        <f>+C21-15018.5</f>
        <v>5649.93</v>
      </c>
    </row>
    <row r="22" spans="1:18" x14ac:dyDescent="0.2">
      <c r="A22" t="s">
        <v>57</v>
      </c>
      <c r="B22" t="s">
        <v>123</v>
      </c>
      <c r="C22" s="8">
        <v>23248.7</v>
      </c>
      <c r="D22" s="8" t="s">
        <v>45</v>
      </c>
      <c r="E22">
        <f t="shared" ref="E22:E44" si="0">+(C22-C$7)/C$8</f>
        <v>-1478.0201112824932</v>
      </c>
      <c r="F22">
        <f t="shared" ref="F22:F44" si="1">ROUND(2*E22,0)/2</f>
        <v>-1478</v>
      </c>
      <c r="G22">
        <f t="shared" ref="G22:G44" si="2">+C22-(C$7+F22*C$8)</f>
        <v>-0.4220599999971455</v>
      </c>
      <c r="H22">
        <f t="shared" ref="H22:H42" si="3">+G22</f>
        <v>-0.4220599999971455</v>
      </c>
      <c r="O22">
        <f t="shared" ref="O22:O44" ca="1" si="4">+C$11+C$12*$F22</f>
        <v>1.9403329408238523E-3</v>
      </c>
      <c r="Q22" s="2">
        <f t="shared" ref="Q22:Q44" si="5">+C22-15018.5</f>
        <v>8230.2000000000007</v>
      </c>
    </row>
    <row r="23" spans="1:18" x14ac:dyDescent="0.2">
      <c r="A23" t="s">
        <v>57</v>
      </c>
      <c r="B23" t="s">
        <v>123</v>
      </c>
      <c r="C23" s="8">
        <v>23563.7</v>
      </c>
      <c r="D23" s="8" t="s">
        <v>45</v>
      </c>
      <c r="E23">
        <f t="shared" si="0"/>
        <v>-1463.0102691145573</v>
      </c>
      <c r="F23">
        <f t="shared" si="1"/>
        <v>-1463</v>
      </c>
      <c r="G23">
        <f t="shared" si="2"/>
        <v>-0.21550999999817577</v>
      </c>
      <c r="H23">
        <f t="shared" si="3"/>
        <v>-0.21550999999817577</v>
      </c>
      <c r="O23">
        <f t="shared" ca="1" si="4"/>
        <v>3.8091420781427576E-5</v>
      </c>
      <c r="Q23" s="2">
        <f t="shared" si="5"/>
        <v>8545.2000000000007</v>
      </c>
    </row>
    <row r="24" spans="1:18" x14ac:dyDescent="0.2">
      <c r="A24" t="s">
        <v>52</v>
      </c>
      <c r="B24" t="s">
        <v>123</v>
      </c>
      <c r="C24" s="8">
        <v>23606.39</v>
      </c>
      <c r="D24" s="8" t="s">
        <v>45</v>
      </c>
      <c r="E24">
        <f t="shared" si="0"/>
        <v>-1460.9760781236077</v>
      </c>
      <c r="F24">
        <f t="shared" si="1"/>
        <v>-1461</v>
      </c>
      <c r="G24">
        <f t="shared" si="2"/>
        <v>0.50202999999964959</v>
      </c>
      <c r="H24">
        <f t="shared" si="3"/>
        <v>0.50202999999964959</v>
      </c>
      <c r="O24">
        <f t="shared" ca="1" si="4"/>
        <v>-2.1554078189089942E-4</v>
      </c>
      <c r="Q24" s="2">
        <f t="shared" si="5"/>
        <v>8587.89</v>
      </c>
    </row>
    <row r="25" spans="1:18" x14ac:dyDescent="0.2">
      <c r="A25" t="s">
        <v>57</v>
      </c>
      <c r="B25" t="s">
        <v>123</v>
      </c>
      <c r="C25" s="8">
        <v>23878.7</v>
      </c>
      <c r="D25" s="8" t="s">
        <v>45</v>
      </c>
      <c r="E25">
        <f t="shared" si="0"/>
        <v>-1448.0004269466215</v>
      </c>
      <c r="F25">
        <f t="shared" si="1"/>
        <v>-1448</v>
      </c>
      <c r="G25">
        <f t="shared" si="2"/>
        <v>-8.9599999992060475E-3</v>
      </c>
      <c r="H25">
        <f t="shared" si="3"/>
        <v>-8.9599999992060475E-3</v>
      </c>
      <c r="O25">
        <f t="shared" ca="1" si="4"/>
        <v>-1.8641500992609972E-3</v>
      </c>
      <c r="Q25" s="2">
        <f t="shared" si="5"/>
        <v>8860.2000000000007</v>
      </c>
    </row>
    <row r="26" spans="1:18" x14ac:dyDescent="0.2">
      <c r="A26" t="s">
        <v>57</v>
      </c>
      <c r="B26" t="s">
        <v>123</v>
      </c>
      <c r="C26" s="8">
        <v>24025.7</v>
      </c>
      <c r="D26" s="8" t="s">
        <v>45</v>
      </c>
      <c r="E26">
        <f t="shared" si="0"/>
        <v>-1440.9958339349182</v>
      </c>
      <c r="F26">
        <f t="shared" si="1"/>
        <v>-1441</v>
      </c>
      <c r="G26">
        <f t="shared" si="2"/>
        <v>8.743000000322354E-2</v>
      </c>
      <c r="H26">
        <f t="shared" si="3"/>
        <v>8.743000000322354E-2</v>
      </c>
      <c r="O26">
        <f t="shared" ca="1" si="4"/>
        <v>-2.7518628086141417E-3</v>
      </c>
      <c r="Q26" s="2">
        <f t="shared" si="5"/>
        <v>9007.2000000000007</v>
      </c>
    </row>
    <row r="27" spans="1:18" x14ac:dyDescent="0.2">
      <c r="A27" t="s">
        <v>75</v>
      </c>
      <c r="B27" t="s">
        <v>123</v>
      </c>
      <c r="C27" s="8">
        <v>24361.3</v>
      </c>
      <c r="D27" s="8" t="s">
        <v>45</v>
      </c>
      <c r="E27">
        <f t="shared" si="0"/>
        <v>-1425.0043957394919</v>
      </c>
      <c r="F27">
        <f t="shared" si="1"/>
        <v>-1425</v>
      </c>
      <c r="G27">
        <f t="shared" si="2"/>
        <v>-9.224999999787542E-2</v>
      </c>
      <c r="H27">
        <f t="shared" si="3"/>
        <v>-9.224999999787542E-2</v>
      </c>
      <c r="O27">
        <f t="shared" ca="1" si="4"/>
        <v>-4.7809204299927299E-3</v>
      </c>
      <c r="Q27" s="2">
        <f t="shared" si="5"/>
        <v>9342.7999999999993</v>
      </c>
    </row>
    <row r="28" spans="1:18" x14ac:dyDescent="0.2">
      <c r="A28" t="s">
        <v>80</v>
      </c>
      <c r="B28" t="s">
        <v>123</v>
      </c>
      <c r="C28" s="8">
        <v>24382.400000000001</v>
      </c>
      <c r="D28" s="8" t="s">
        <v>45</v>
      </c>
      <c r="E28">
        <f t="shared" si="0"/>
        <v>-1423.9989745657031</v>
      </c>
      <c r="F28">
        <f t="shared" si="1"/>
        <v>-1424</v>
      </c>
      <c r="G28">
        <f t="shared" si="2"/>
        <v>2.1520000002055895E-2</v>
      </c>
      <c r="H28">
        <f t="shared" si="3"/>
        <v>2.1520000002055895E-2</v>
      </c>
      <c r="O28">
        <f t="shared" ca="1" si="4"/>
        <v>-4.9077365313288934E-3</v>
      </c>
      <c r="Q28" s="2">
        <f t="shared" si="5"/>
        <v>9363.9000000000015</v>
      </c>
    </row>
    <row r="29" spans="1:18" x14ac:dyDescent="0.2">
      <c r="A29" t="s">
        <v>84</v>
      </c>
      <c r="B29" t="s">
        <v>123</v>
      </c>
      <c r="C29" s="8">
        <v>24676.21</v>
      </c>
      <c r="D29" s="8" t="s">
        <v>45</v>
      </c>
      <c r="E29">
        <f t="shared" si="0"/>
        <v>-1409.9988420978898</v>
      </c>
      <c r="F29">
        <f t="shared" si="1"/>
        <v>-1410</v>
      </c>
      <c r="G29">
        <f t="shared" si="2"/>
        <v>2.4300000000948785E-2</v>
      </c>
      <c r="H29">
        <f t="shared" si="3"/>
        <v>2.4300000000948785E-2</v>
      </c>
      <c r="O29">
        <f t="shared" ca="1" si="4"/>
        <v>-6.6831619500351547E-3</v>
      </c>
      <c r="Q29" s="2">
        <f t="shared" si="5"/>
        <v>9657.7099999999991</v>
      </c>
    </row>
    <row r="30" spans="1:18" x14ac:dyDescent="0.2">
      <c r="A30" t="s">
        <v>80</v>
      </c>
      <c r="B30" t="s">
        <v>123</v>
      </c>
      <c r="C30" s="8">
        <v>24760.400000000001</v>
      </c>
      <c r="D30" s="8" t="s">
        <v>45</v>
      </c>
      <c r="E30">
        <f t="shared" si="0"/>
        <v>-1405.9871639641801</v>
      </c>
      <c r="F30">
        <f t="shared" si="1"/>
        <v>-1406</v>
      </c>
      <c r="G30">
        <f t="shared" si="2"/>
        <v>0.26938000000154716</v>
      </c>
      <c r="H30">
        <f t="shared" si="3"/>
        <v>0.26938000000154716</v>
      </c>
      <c r="O30">
        <f t="shared" ca="1" si="4"/>
        <v>-7.1904263553798087E-3</v>
      </c>
      <c r="Q30" s="2">
        <f t="shared" si="5"/>
        <v>9741.9000000000015</v>
      </c>
    </row>
    <row r="31" spans="1:18" x14ac:dyDescent="0.2">
      <c r="A31" t="s">
        <v>80</v>
      </c>
      <c r="B31" t="s">
        <v>123</v>
      </c>
      <c r="C31" s="8">
        <v>24781.3</v>
      </c>
      <c r="D31" s="8" t="s">
        <v>45</v>
      </c>
      <c r="E31">
        <f t="shared" si="0"/>
        <v>-1404.991272848911</v>
      </c>
      <c r="F31">
        <f t="shared" si="1"/>
        <v>-1405</v>
      </c>
      <c r="G31">
        <f t="shared" si="2"/>
        <v>0.18315000000075088</v>
      </c>
      <c r="H31">
        <f t="shared" si="3"/>
        <v>0.18315000000075088</v>
      </c>
      <c r="O31">
        <f t="shared" ca="1" si="4"/>
        <v>-7.3172424567159722E-3</v>
      </c>
      <c r="Q31" s="2">
        <f t="shared" si="5"/>
        <v>9762.7999999999993</v>
      </c>
    </row>
    <row r="32" spans="1:18" x14ac:dyDescent="0.2">
      <c r="A32" t="s">
        <v>80</v>
      </c>
      <c r="B32" t="s">
        <v>123</v>
      </c>
      <c r="C32" s="8">
        <v>25095.9</v>
      </c>
      <c r="D32" s="8" t="s">
        <v>45</v>
      </c>
      <c r="E32">
        <f t="shared" si="0"/>
        <v>-1390.0004907980135</v>
      </c>
      <c r="F32">
        <f t="shared" si="1"/>
        <v>-1390</v>
      </c>
      <c r="G32">
        <f t="shared" si="2"/>
        <v>-1.0299999998096609E-2</v>
      </c>
      <c r="H32">
        <f t="shared" si="3"/>
        <v>-1.0299999998096609E-2</v>
      </c>
      <c r="O32">
        <f t="shared" ca="1" si="4"/>
        <v>-9.2194839767583969E-3</v>
      </c>
      <c r="Q32" s="2">
        <f t="shared" si="5"/>
        <v>10077.400000000001</v>
      </c>
    </row>
    <row r="33" spans="1:17" x14ac:dyDescent="0.2">
      <c r="A33" t="s">
        <v>96</v>
      </c>
      <c r="B33" t="s">
        <v>123</v>
      </c>
      <c r="C33" s="8">
        <v>27928.9</v>
      </c>
      <c r="D33" s="8" t="s">
        <v>45</v>
      </c>
      <c r="E33">
        <f t="shared" si="0"/>
        <v>-1255.0072118717844</v>
      </c>
      <c r="F33">
        <f t="shared" si="1"/>
        <v>-1255</v>
      </c>
      <c r="G33">
        <f t="shared" si="2"/>
        <v>-0.15134999999645515</v>
      </c>
      <c r="H33">
        <f t="shared" si="3"/>
        <v>-0.15134999999645515</v>
      </c>
      <c r="O33">
        <f t="shared" ca="1" si="4"/>
        <v>-2.6339657657140275E-2</v>
      </c>
      <c r="Q33" s="2">
        <f t="shared" si="5"/>
        <v>12910.400000000001</v>
      </c>
    </row>
    <row r="34" spans="1:17" x14ac:dyDescent="0.2">
      <c r="A34" t="s">
        <v>96</v>
      </c>
      <c r="B34" t="s">
        <v>123</v>
      </c>
      <c r="C34" s="8">
        <v>27991.8</v>
      </c>
      <c r="D34" s="8" t="s">
        <v>45</v>
      </c>
      <c r="E34">
        <f t="shared" si="0"/>
        <v>-1252.0100084674568</v>
      </c>
      <c r="F34">
        <f t="shared" si="1"/>
        <v>-1252</v>
      </c>
      <c r="G34">
        <f t="shared" si="2"/>
        <v>-0.2100399999981164</v>
      </c>
      <c r="H34">
        <f t="shared" si="3"/>
        <v>-0.2100399999981164</v>
      </c>
      <c r="O34">
        <f t="shared" ca="1" si="4"/>
        <v>-2.6720105961148766E-2</v>
      </c>
      <c r="Q34" s="2">
        <f t="shared" si="5"/>
        <v>12973.3</v>
      </c>
    </row>
    <row r="35" spans="1:17" x14ac:dyDescent="0.2">
      <c r="A35" t="s">
        <v>96</v>
      </c>
      <c r="B35" t="s">
        <v>123</v>
      </c>
      <c r="C35" s="8">
        <v>28012.799999999999</v>
      </c>
      <c r="D35" s="8" t="s">
        <v>45</v>
      </c>
      <c r="E35">
        <f t="shared" si="0"/>
        <v>-1251.009352322928</v>
      </c>
      <c r="F35">
        <f t="shared" si="1"/>
        <v>-1251</v>
      </c>
      <c r="G35">
        <f t="shared" si="2"/>
        <v>-0.19627000000036787</v>
      </c>
      <c r="H35">
        <f t="shared" si="3"/>
        <v>-0.19627000000036787</v>
      </c>
      <c r="O35">
        <f t="shared" ca="1" si="4"/>
        <v>-2.6846922062484929E-2</v>
      </c>
      <c r="Q35" s="2">
        <f t="shared" si="5"/>
        <v>12994.3</v>
      </c>
    </row>
    <row r="36" spans="1:17" x14ac:dyDescent="0.2">
      <c r="A36" t="s">
        <v>96</v>
      </c>
      <c r="B36" t="s">
        <v>123</v>
      </c>
      <c r="C36" s="8">
        <v>28075.7</v>
      </c>
      <c r="D36" s="8" t="s">
        <v>45</v>
      </c>
      <c r="E36">
        <f t="shared" si="0"/>
        <v>-1248.0121489186004</v>
      </c>
      <c r="F36">
        <f t="shared" si="1"/>
        <v>-1248</v>
      </c>
      <c r="G36">
        <f t="shared" si="2"/>
        <v>-0.25495999999839114</v>
      </c>
      <c r="H36">
        <f t="shared" si="3"/>
        <v>-0.25495999999839114</v>
      </c>
      <c r="O36">
        <f t="shared" ca="1" si="4"/>
        <v>-2.722737036649342E-2</v>
      </c>
      <c r="Q36" s="2">
        <f t="shared" si="5"/>
        <v>13057.2</v>
      </c>
    </row>
    <row r="37" spans="1:17" x14ac:dyDescent="0.2">
      <c r="A37" t="s">
        <v>107</v>
      </c>
      <c r="B37" t="s">
        <v>123</v>
      </c>
      <c r="C37" s="8">
        <v>28390.753000000001</v>
      </c>
      <c r="D37" s="8" t="s">
        <v>45</v>
      </c>
      <c r="E37">
        <f t="shared" si="0"/>
        <v>-1232.9997812851568</v>
      </c>
      <c r="F37">
        <f t="shared" si="1"/>
        <v>-1233</v>
      </c>
      <c r="G37">
        <f t="shared" si="2"/>
        <v>4.5900000041001476E-3</v>
      </c>
      <c r="H37">
        <f t="shared" si="3"/>
        <v>4.5900000041001476E-3</v>
      </c>
      <c r="O37">
        <f t="shared" ca="1" si="4"/>
        <v>-2.9129611886535844E-2</v>
      </c>
      <c r="Q37" s="2">
        <f t="shared" si="5"/>
        <v>13372.253000000001</v>
      </c>
    </row>
    <row r="38" spans="1:17" x14ac:dyDescent="0.2">
      <c r="A38" t="s">
        <v>96</v>
      </c>
      <c r="B38" t="s">
        <v>123</v>
      </c>
      <c r="C38" s="8">
        <v>28390.799999999999</v>
      </c>
      <c r="D38" s="8" t="s">
        <v>45</v>
      </c>
      <c r="E38">
        <f t="shared" si="0"/>
        <v>-1232.9975417214048</v>
      </c>
      <c r="F38">
        <f t="shared" si="1"/>
        <v>-1233</v>
      </c>
      <c r="G38">
        <f t="shared" si="2"/>
        <v>5.1590000002761371E-2</v>
      </c>
      <c r="H38">
        <f t="shared" si="3"/>
        <v>5.1590000002761371E-2</v>
      </c>
      <c r="O38">
        <f t="shared" ca="1" si="4"/>
        <v>-2.9129611886535844E-2</v>
      </c>
      <c r="Q38" s="2">
        <f t="shared" si="5"/>
        <v>13372.3</v>
      </c>
    </row>
    <row r="39" spans="1:17" x14ac:dyDescent="0.2">
      <c r="A39" t="s">
        <v>96</v>
      </c>
      <c r="B39" t="s">
        <v>123</v>
      </c>
      <c r="C39" s="8">
        <v>29020.5</v>
      </c>
      <c r="D39" s="8" t="s">
        <v>45</v>
      </c>
      <c r="E39">
        <f t="shared" si="0"/>
        <v>-1202.9921524733122</v>
      </c>
      <c r="F39">
        <f t="shared" si="1"/>
        <v>-1203</v>
      </c>
      <c r="G39">
        <f t="shared" si="2"/>
        <v>0.16469000000142842</v>
      </c>
      <c r="H39">
        <f t="shared" si="3"/>
        <v>0.16469000000142842</v>
      </c>
      <c r="O39">
        <f t="shared" ca="1" si="4"/>
        <v>-3.2934094926620694E-2</v>
      </c>
      <c r="Q39" s="2">
        <f t="shared" si="5"/>
        <v>14002</v>
      </c>
    </row>
    <row r="40" spans="1:17" x14ac:dyDescent="0.2">
      <c r="A40" t="s">
        <v>96</v>
      </c>
      <c r="B40" t="s">
        <v>123</v>
      </c>
      <c r="C40" s="8">
        <v>29104.400000000001</v>
      </c>
      <c r="D40" s="8" t="s">
        <v>45</v>
      </c>
      <c r="E40">
        <f t="shared" si="0"/>
        <v>-1198.9942929244555</v>
      </c>
      <c r="F40">
        <f t="shared" si="1"/>
        <v>-1199</v>
      </c>
      <c r="G40">
        <f t="shared" si="2"/>
        <v>0.11977000000479165</v>
      </c>
      <c r="H40">
        <f t="shared" si="3"/>
        <v>0.11977000000479165</v>
      </c>
      <c r="O40">
        <f t="shared" ca="1" si="4"/>
        <v>-3.3441359331965348E-2</v>
      </c>
      <c r="Q40" s="2">
        <f t="shared" si="5"/>
        <v>14085.900000000001</v>
      </c>
    </row>
    <row r="41" spans="1:17" x14ac:dyDescent="0.2">
      <c r="A41" t="s">
        <v>96</v>
      </c>
      <c r="B41" t="s">
        <v>123</v>
      </c>
      <c r="C41" s="8">
        <v>29397.5</v>
      </c>
      <c r="D41" s="8" t="s">
        <v>45</v>
      </c>
      <c r="E41">
        <f t="shared" si="0"/>
        <v>-1185.0279921643858</v>
      </c>
      <c r="F41">
        <f t="shared" si="1"/>
        <v>-1185</v>
      </c>
      <c r="G41">
        <f t="shared" si="2"/>
        <v>-0.58744999999908032</v>
      </c>
      <c r="H41">
        <f t="shared" si="3"/>
        <v>-0.58744999999908032</v>
      </c>
      <c r="O41">
        <f t="shared" ca="1" si="4"/>
        <v>-3.5216784750671609E-2</v>
      </c>
      <c r="Q41" s="2">
        <f t="shared" si="5"/>
        <v>14379</v>
      </c>
    </row>
    <row r="42" spans="1:17" x14ac:dyDescent="0.2">
      <c r="A42" t="s">
        <v>96</v>
      </c>
      <c r="B42" t="s">
        <v>123</v>
      </c>
      <c r="C42" s="8">
        <v>29439.5</v>
      </c>
      <c r="D42" s="8" t="s">
        <v>45</v>
      </c>
      <c r="E42">
        <f t="shared" si="0"/>
        <v>-1183.0266798753278</v>
      </c>
      <c r="F42">
        <f t="shared" si="1"/>
        <v>-1183</v>
      </c>
      <c r="G42">
        <f t="shared" si="2"/>
        <v>-0.55990999999630731</v>
      </c>
      <c r="H42">
        <f t="shared" si="3"/>
        <v>-0.55990999999630731</v>
      </c>
      <c r="O42">
        <f t="shared" ca="1" si="4"/>
        <v>-3.5470416953343936E-2</v>
      </c>
      <c r="Q42" s="2">
        <f t="shared" si="5"/>
        <v>14421</v>
      </c>
    </row>
    <row r="43" spans="1:17" x14ac:dyDescent="0.2">
      <c r="A43" t="s">
        <v>122</v>
      </c>
      <c r="B43" t="s">
        <v>123</v>
      </c>
      <c r="C43" s="8">
        <v>38296.313000000002</v>
      </c>
      <c r="D43" s="8" t="s">
        <v>45</v>
      </c>
      <c r="E43">
        <f t="shared" si="0"/>
        <v>-760.99694895176481</v>
      </c>
      <c r="F43">
        <f t="shared" si="1"/>
        <v>-761</v>
      </c>
      <c r="G43">
        <f t="shared" si="2"/>
        <v>6.4030000001366716E-2</v>
      </c>
      <c r="I43">
        <f>+G43</f>
        <v>6.4030000001366716E-2</v>
      </c>
      <c r="O43">
        <f t="shared" ca="1" si="4"/>
        <v>-8.8986811717204323E-2</v>
      </c>
      <c r="Q43" s="2">
        <f t="shared" si="5"/>
        <v>23277.813000000002</v>
      </c>
    </row>
    <row r="44" spans="1:17" x14ac:dyDescent="0.2">
      <c r="A44" t="s">
        <v>124</v>
      </c>
      <c r="C44" s="8">
        <v>54266.77</v>
      </c>
      <c r="D44" s="8"/>
      <c r="E44">
        <f t="shared" si="0"/>
        <v>0</v>
      </c>
      <c r="F44">
        <f t="shared" si="1"/>
        <v>0</v>
      </c>
      <c r="G44">
        <f t="shared" si="2"/>
        <v>0</v>
      </c>
      <c r="I44">
        <f>+G44</f>
        <v>0</v>
      </c>
      <c r="O44">
        <f t="shared" ca="1" si="4"/>
        <v>-0.18549386483402364</v>
      </c>
      <c r="Q44" s="2">
        <f t="shared" si="5"/>
        <v>39248.269999999997</v>
      </c>
    </row>
    <row r="45" spans="1:17" x14ac:dyDescent="0.2">
      <c r="C45" s="8"/>
      <c r="D45" s="8"/>
    </row>
    <row r="46" spans="1:17" x14ac:dyDescent="0.2">
      <c r="C46" s="8"/>
      <c r="D46" s="8"/>
    </row>
    <row r="47" spans="1:17" x14ac:dyDescent="0.2">
      <c r="C47" s="8"/>
      <c r="D47" s="8"/>
    </row>
    <row r="48" spans="1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7"/>
  <sheetViews>
    <sheetView workbookViewId="0">
      <selection activeCell="A11" sqref="A11:D33"/>
    </sheetView>
  </sheetViews>
  <sheetFormatPr defaultRowHeight="12.75" x14ac:dyDescent="0.2"/>
  <cols>
    <col min="1" max="1" width="16.28515625" style="8" customWidth="1"/>
    <col min="2" max="2" width="4.42578125" style="10" customWidth="1"/>
    <col min="3" max="3" width="12.7109375" style="8" customWidth="1"/>
    <col min="4" max="4" width="3.5703125" style="10" customWidth="1"/>
    <col min="5" max="5" width="12.42578125" style="10" customWidth="1"/>
    <col min="6" max="6" width="5.42578125" style="10" customWidth="1"/>
    <col min="7" max="7" width="12" style="10" customWidth="1"/>
    <col min="8" max="8" width="7.28515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2" t="s">
        <v>35</v>
      </c>
      <c r="I1" s="33" t="s">
        <v>36</v>
      </c>
      <c r="J1" s="34" t="s">
        <v>37</v>
      </c>
    </row>
    <row r="2" spans="1:16" x14ac:dyDescent="0.2">
      <c r="I2" s="35" t="s">
        <v>38</v>
      </c>
      <c r="J2" s="36" t="s">
        <v>39</v>
      </c>
    </row>
    <row r="3" spans="1:16" x14ac:dyDescent="0.2">
      <c r="A3" s="37" t="s">
        <v>40</v>
      </c>
      <c r="I3" s="35" t="s">
        <v>41</v>
      </c>
      <c r="J3" s="36" t="s">
        <v>42</v>
      </c>
    </row>
    <row r="4" spans="1:16" x14ac:dyDescent="0.2">
      <c r="I4" s="35" t="s">
        <v>43</v>
      </c>
      <c r="J4" s="36" t="s">
        <v>42</v>
      </c>
    </row>
    <row r="5" spans="1:16" ht="13.5" thickBot="1" x14ac:dyDescent="0.25">
      <c r="I5" s="38" t="s">
        <v>44</v>
      </c>
      <c r="J5" s="39" t="s">
        <v>45</v>
      </c>
    </row>
    <row r="10" spans="1:16" ht="13.5" thickBot="1" x14ac:dyDescent="0.25"/>
    <row r="11" spans="1:16" ht="12.75" customHeight="1" thickBot="1" x14ac:dyDescent="0.25">
      <c r="A11" s="8" t="str">
        <f t="shared" ref="A11:A33" si="0">P11</f>
        <v> PZ 2.60 </v>
      </c>
      <c r="B11" s="3" t="str">
        <f t="shared" ref="B11:B33" si="1">IF(H11=INT(H11),"I","II")</f>
        <v>I</v>
      </c>
      <c r="C11" s="8">
        <f t="shared" ref="C11:C33" si="2">1*G11</f>
        <v>20668.43</v>
      </c>
      <c r="D11" s="10" t="str">
        <f t="shared" ref="D11:D33" si="3">VLOOKUP(F11,I$1:J$5,2,FALSE)</f>
        <v>vis</v>
      </c>
      <c r="E11" s="40">
        <f>VLOOKUP(C11,Active!C$21:E$972,3,FALSE)</f>
        <v>-1600.9707317607783</v>
      </c>
      <c r="F11" s="3" t="s">
        <v>44</v>
      </c>
      <c r="G11" s="10" t="str">
        <f t="shared" ref="G11:G33" si="4">MID(I11,3,LEN(I11)-3)</f>
        <v>20668.43</v>
      </c>
      <c r="H11" s="8">
        <f t="shared" ref="H11:H33" si="5">1*K11</f>
        <v>-1601</v>
      </c>
      <c r="I11" s="41" t="s">
        <v>47</v>
      </c>
      <c r="J11" s="42" t="s">
        <v>48</v>
      </c>
      <c r="K11" s="41">
        <v>-1601</v>
      </c>
      <c r="L11" s="41" t="s">
        <v>49</v>
      </c>
      <c r="M11" s="42" t="s">
        <v>50</v>
      </c>
      <c r="N11" s="42"/>
      <c r="O11" s="43" t="s">
        <v>51</v>
      </c>
      <c r="P11" s="43" t="s">
        <v>52</v>
      </c>
    </row>
    <row r="12" spans="1:16" ht="12.75" customHeight="1" thickBot="1" x14ac:dyDescent="0.25">
      <c r="A12" s="8" t="str">
        <f t="shared" si="0"/>
        <v> HC 265 </v>
      </c>
      <c r="B12" s="3" t="str">
        <f t="shared" si="1"/>
        <v>I</v>
      </c>
      <c r="C12" s="8">
        <f t="shared" si="2"/>
        <v>23248.7</v>
      </c>
      <c r="D12" s="10" t="str">
        <f t="shared" si="3"/>
        <v>vis</v>
      </c>
      <c r="E12" s="40">
        <f>VLOOKUP(C12,Active!C$21:E$972,3,FALSE)</f>
        <v>-1478.0201112824932</v>
      </c>
      <c r="F12" s="3" t="s">
        <v>44</v>
      </c>
      <c r="G12" s="10" t="str">
        <f t="shared" si="4"/>
        <v>23248.7</v>
      </c>
      <c r="H12" s="8">
        <f t="shared" si="5"/>
        <v>-1478</v>
      </c>
      <c r="I12" s="41" t="s">
        <v>53</v>
      </c>
      <c r="J12" s="42" t="s">
        <v>54</v>
      </c>
      <c r="K12" s="41">
        <v>-1478</v>
      </c>
      <c r="L12" s="41" t="s">
        <v>55</v>
      </c>
      <c r="M12" s="42" t="s">
        <v>50</v>
      </c>
      <c r="N12" s="42"/>
      <c r="O12" s="43" t="s">
        <v>56</v>
      </c>
      <c r="P12" s="43" t="s">
        <v>57</v>
      </c>
    </row>
    <row r="13" spans="1:16" ht="12.75" customHeight="1" thickBot="1" x14ac:dyDescent="0.25">
      <c r="A13" s="8" t="str">
        <f t="shared" si="0"/>
        <v> HC 265 </v>
      </c>
      <c r="B13" s="3" t="str">
        <f t="shared" si="1"/>
        <v>I</v>
      </c>
      <c r="C13" s="8">
        <f t="shared" si="2"/>
        <v>23563.7</v>
      </c>
      <c r="D13" s="10" t="str">
        <f t="shared" si="3"/>
        <v>vis</v>
      </c>
      <c r="E13" s="40">
        <f>VLOOKUP(C13,Active!C$21:E$972,3,FALSE)</f>
        <v>-1463.0102691145573</v>
      </c>
      <c r="F13" s="3" t="s">
        <v>44</v>
      </c>
      <c r="G13" s="10" t="str">
        <f t="shared" si="4"/>
        <v>23563.7</v>
      </c>
      <c r="H13" s="8">
        <f t="shared" si="5"/>
        <v>-1463</v>
      </c>
      <c r="I13" s="41" t="s">
        <v>58</v>
      </c>
      <c r="J13" s="42" t="s">
        <v>59</v>
      </c>
      <c r="K13" s="41">
        <v>-1463</v>
      </c>
      <c r="L13" s="41" t="s">
        <v>60</v>
      </c>
      <c r="M13" s="42" t="s">
        <v>50</v>
      </c>
      <c r="N13" s="42"/>
      <c r="O13" s="43" t="s">
        <v>56</v>
      </c>
      <c r="P13" s="43" t="s">
        <v>57</v>
      </c>
    </row>
    <row r="14" spans="1:16" ht="12.75" customHeight="1" thickBot="1" x14ac:dyDescent="0.25">
      <c r="A14" s="8" t="str">
        <f t="shared" si="0"/>
        <v> PZ 2.60 </v>
      </c>
      <c r="B14" s="3" t="str">
        <f t="shared" si="1"/>
        <v>I</v>
      </c>
      <c r="C14" s="8">
        <f t="shared" si="2"/>
        <v>23606.39</v>
      </c>
      <c r="D14" s="10" t="str">
        <f t="shared" si="3"/>
        <v>vis</v>
      </c>
      <c r="E14" s="40">
        <f>VLOOKUP(C14,Active!C$21:E$972,3,FALSE)</f>
        <v>-1460.9760781236077</v>
      </c>
      <c r="F14" s="3" t="s">
        <v>44</v>
      </c>
      <c r="G14" s="10" t="str">
        <f t="shared" si="4"/>
        <v>23606.39</v>
      </c>
      <c r="H14" s="8">
        <f t="shared" si="5"/>
        <v>-1461</v>
      </c>
      <c r="I14" s="41" t="s">
        <v>61</v>
      </c>
      <c r="J14" s="42" t="s">
        <v>62</v>
      </c>
      <c r="K14" s="41">
        <v>-1461</v>
      </c>
      <c r="L14" s="41" t="s">
        <v>63</v>
      </c>
      <c r="M14" s="42" t="s">
        <v>50</v>
      </c>
      <c r="N14" s="42"/>
      <c r="O14" s="43" t="s">
        <v>51</v>
      </c>
      <c r="P14" s="43" t="s">
        <v>52</v>
      </c>
    </row>
    <row r="15" spans="1:16" ht="12.75" customHeight="1" thickBot="1" x14ac:dyDescent="0.25">
      <c r="A15" s="8" t="str">
        <f t="shared" si="0"/>
        <v> HC 265 </v>
      </c>
      <c r="B15" s="3" t="str">
        <f t="shared" si="1"/>
        <v>I</v>
      </c>
      <c r="C15" s="8">
        <f t="shared" si="2"/>
        <v>23878.7</v>
      </c>
      <c r="D15" s="10" t="str">
        <f t="shared" si="3"/>
        <v>vis</v>
      </c>
      <c r="E15" s="40">
        <f>VLOOKUP(C15,Active!C$21:E$972,3,FALSE)</f>
        <v>-1448.0004269466215</v>
      </c>
      <c r="F15" s="3" t="s">
        <v>44</v>
      </c>
      <c r="G15" s="10" t="str">
        <f t="shared" si="4"/>
        <v>23878.7</v>
      </c>
      <c r="H15" s="8">
        <f t="shared" si="5"/>
        <v>-1448</v>
      </c>
      <c r="I15" s="41" t="s">
        <v>64</v>
      </c>
      <c r="J15" s="42" t="s">
        <v>65</v>
      </c>
      <c r="K15" s="41">
        <v>-1448</v>
      </c>
      <c r="L15" s="41" t="s">
        <v>66</v>
      </c>
      <c r="M15" s="42" t="s">
        <v>50</v>
      </c>
      <c r="N15" s="42"/>
      <c r="O15" s="43" t="s">
        <v>56</v>
      </c>
      <c r="P15" s="43" t="s">
        <v>57</v>
      </c>
    </row>
    <row r="16" spans="1:16" ht="12.75" customHeight="1" thickBot="1" x14ac:dyDescent="0.25">
      <c r="A16" s="8" t="str">
        <f t="shared" si="0"/>
        <v> HC 265 </v>
      </c>
      <c r="B16" s="3" t="str">
        <f t="shared" si="1"/>
        <v>I</v>
      </c>
      <c r="C16" s="8">
        <f t="shared" si="2"/>
        <v>24025.7</v>
      </c>
      <c r="D16" s="10" t="str">
        <f t="shared" si="3"/>
        <v>vis</v>
      </c>
      <c r="E16" s="40">
        <f>VLOOKUP(C16,Active!C$21:E$972,3,FALSE)</f>
        <v>-1440.9958339349182</v>
      </c>
      <c r="F16" s="3" t="s">
        <v>44</v>
      </c>
      <c r="G16" s="10" t="str">
        <f t="shared" si="4"/>
        <v>24025.7</v>
      </c>
      <c r="H16" s="8">
        <f t="shared" si="5"/>
        <v>-1441</v>
      </c>
      <c r="I16" s="41" t="s">
        <v>67</v>
      </c>
      <c r="J16" s="42" t="s">
        <v>68</v>
      </c>
      <c r="K16" s="41">
        <v>-1441</v>
      </c>
      <c r="L16" s="41" t="s">
        <v>69</v>
      </c>
      <c r="M16" s="42" t="s">
        <v>50</v>
      </c>
      <c r="N16" s="42"/>
      <c r="O16" s="43" t="s">
        <v>56</v>
      </c>
      <c r="P16" s="43" t="s">
        <v>57</v>
      </c>
    </row>
    <row r="17" spans="1:16" ht="12.75" customHeight="1" thickBot="1" x14ac:dyDescent="0.25">
      <c r="A17" s="8" t="str">
        <f t="shared" si="0"/>
        <v> AAC 1.164 </v>
      </c>
      <c r="B17" s="3" t="str">
        <f t="shared" si="1"/>
        <v>I</v>
      </c>
      <c r="C17" s="8">
        <f t="shared" si="2"/>
        <v>24361.3</v>
      </c>
      <c r="D17" s="10" t="str">
        <f t="shared" si="3"/>
        <v>vis</v>
      </c>
      <c r="E17" s="40">
        <f>VLOOKUP(C17,Active!C$21:E$972,3,FALSE)</f>
        <v>-1425.0043957394919</v>
      </c>
      <c r="F17" s="3" t="s">
        <v>44</v>
      </c>
      <c r="G17" s="10" t="str">
        <f t="shared" si="4"/>
        <v>24361.30</v>
      </c>
      <c r="H17" s="8">
        <f t="shared" si="5"/>
        <v>-1425</v>
      </c>
      <c r="I17" s="41" t="s">
        <v>70</v>
      </c>
      <c r="J17" s="42" t="s">
        <v>71</v>
      </c>
      <c r="K17" s="41">
        <v>-1425</v>
      </c>
      <c r="L17" s="41" t="s">
        <v>72</v>
      </c>
      <c r="M17" s="42" t="s">
        <v>73</v>
      </c>
      <c r="N17" s="42"/>
      <c r="O17" s="43" t="s">
        <v>74</v>
      </c>
      <c r="P17" s="43" t="s">
        <v>75</v>
      </c>
    </row>
    <row r="18" spans="1:16" ht="12.75" customHeight="1" thickBot="1" x14ac:dyDescent="0.25">
      <c r="A18" s="8" t="str">
        <f t="shared" si="0"/>
        <v> IODE 4.1.67 </v>
      </c>
      <c r="B18" s="3" t="str">
        <f t="shared" si="1"/>
        <v>I</v>
      </c>
      <c r="C18" s="8">
        <f t="shared" si="2"/>
        <v>24382.400000000001</v>
      </c>
      <c r="D18" s="10" t="str">
        <f t="shared" si="3"/>
        <v>vis</v>
      </c>
      <c r="E18" s="40">
        <f>VLOOKUP(C18,Active!C$21:E$972,3,FALSE)</f>
        <v>-1423.9989745657031</v>
      </c>
      <c r="F18" s="3" t="s">
        <v>44</v>
      </c>
      <c r="G18" s="10" t="str">
        <f t="shared" si="4"/>
        <v>24382.4</v>
      </c>
      <c r="H18" s="8">
        <f t="shared" si="5"/>
        <v>-1424</v>
      </c>
      <c r="I18" s="41" t="s">
        <v>76</v>
      </c>
      <c r="J18" s="42" t="s">
        <v>77</v>
      </c>
      <c r="K18" s="41">
        <v>-1424</v>
      </c>
      <c r="L18" s="41" t="s">
        <v>78</v>
      </c>
      <c r="M18" s="42" t="s">
        <v>73</v>
      </c>
      <c r="N18" s="42"/>
      <c r="O18" s="43" t="s">
        <v>79</v>
      </c>
      <c r="P18" s="43" t="s">
        <v>80</v>
      </c>
    </row>
    <row r="19" spans="1:16" ht="12.75" customHeight="1" thickBot="1" x14ac:dyDescent="0.25">
      <c r="A19" s="8" t="str">
        <f t="shared" si="0"/>
        <v> COVS </v>
      </c>
      <c r="B19" s="3" t="str">
        <f t="shared" si="1"/>
        <v>I</v>
      </c>
      <c r="C19" s="8">
        <f t="shared" si="2"/>
        <v>24676.21</v>
      </c>
      <c r="D19" s="10" t="str">
        <f t="shared" si="3"/>
        <v>vis</v>
      </c>
      <c r="E19" s="40">
        <f>VLOOKUP(C19,Active!C$21:E$972,3,FALSE)</f>
        <v>-1409.9988420978898</v>
      </c>
      <c r="F19" s="3" t="s">
        <v>44</v>
      </c>
      <c r="G19" s="10" t="str">
        <f t="shared" si="4"/>
        <v>24676.21</v>
      </c>
      <c r="H19" s="8">
        <f t="shared" si="5"/>
        <v>-1410</v>
      </c>
      <c r="I19" s="41" t="s">
        <v>81</v>
      </c>
      <c r="J19" s="42" t="s">
        <v>82</v>
      </c>
      <c r="K19" s="41">
        <v>-1410</v>
      </c>
      <c r="L19" s="41" t="s">
        <v>83</v>
      </c>
      <c r="M19" s="42" t="s">
        <v>73</v>
      </c>
      <c r="N19" s="42"/>
      <c r="O19" s="43" t="s">
        <v>74</v>
      </c>
      <c r="P19" s="43" t="s">
        <v>84</v>
      </c>
    </row>
    <row r="20" spans="1:16" ht="12.75" customHeight="1" thickBot="1" x14ac:dyDescent="0.25">
      <c r="A20" s="8" t="str">
        <f t="shared" si="0"/>
        <v> IODE 4.1.67 </v>
      </c>
      <c r="B20" s="3" t="str">
        <f t="shared" si="1"/>
        <v>I</v>
      </c>
      <c r="C20" s="8">
        <f t="shared" si="2"/>
        <v>24760.400000000001</v>
      </c>
      <c r="D20" s="10" t="str">
        <f t="shared" si="3"/>
        <v>vis</v>
      </c>
      <c r="E20" s="40">
        <f>VLOOKUP(C20,Active!C$21:E$972,3,FALSE)</f>
        <v>-1405.9871639641801</v>
      </c>
      <c r="F20" s="3" t="s">
        <v>44</v>
      </c>
      <c r="G20" s="10" t="str">
        <f t="shared" si="4"/>
        <v>24760.4</v>
      </c>
      <c r="H20" s="8">
        <f t="shared" si="5"/>
        <v>-1406</v>
      </c>
      <c r="I20" s="41" t="s">
        <v>85</v>
      </c>
      <c r="J20" s="42" t="s">
        <v>86</v>
      </c>
      <c r="K20" s="41">
        <v>-1406</v>
      </c>
      <c r="L20" s="41" t="s">
        <v>87</v>
      </c>
      <c r="M20" s="42" t="s">
        <v>73</v>
      </c>
      <c r="N20" s="42"/>
      <c r="O20" s="43" t="s">
        <v>79</v>
      </c>
      <c r="P20" s="43" t="s">
        <v>80</v>
      </c>
    </row>
    <row r="21" spans="1:16" ht="12.75" customHeight="1" thickBot="1" x14ac:dyDescent="0.25">
      <c r="A21" s="8" t="str">
        <f t="shared" si="0"/>
        <v> IODE 4.1.67 </v>
      </c>
      <c r="B21" s="3" t="str">
        <f t="shared" si="1"/>
        <v>I</v>
      </c>
      <c r="C21" s="8">
        <f t="shared" si="2"/>
        <v>24781.3</v>
      </c>
      <c r="D21" s="10" t="str">
        <f t="shared" si="3"/>
        <v>vis</v>
      </c>
      <c r="E21" s="40">
        <f>VLOOKUP(C21,Active!C$21:E$972,3,FALSE)</f>
        <v>-1404.991272848911</v>
      </c>
      <c r="F21" s="3" t="s">
        <v>44</v>
      </c>
      <c r="G21" s="10" t="str">
        <f t="shared" si="4"/>
        <v>24781.3</v>
      </c>
      <c r="H21" s="8">
        <f t="shared" si="5"/>
        <v>-1405</v>
      </c>
      <c r="I21" s="41" t="s">
        <v>88</v>
      </c>
      <c r="J21" s="42" t="s">
        <v>89</v>
      </c>
      <c r="K21" s="41">
        <v>-1405</v>
      </c>
      <c r="L21" s="41" t="s">
        <v>90</v>
      </c>
      <c r="M21" s="42" t="s">
        <v>73</v>
      </c>
      <c r="N21" s="42"/>
      <c r="O21" s="43" t="s">
        <v>79</v>
      </c>
      <c r="P21" s="43" t="s">
        <v>80</v>
      </c>
    </row>
    <row r="22" spans="1:16" ht="12.75" customHeight="1" thickBot="1" x14ac:dyDescent="0.25">
      <c r="A22" s="8" t="str">
        <f t="shared" si="0"/>
        <v> IODE 4.1.67 </v>
      </c>
      <c r="B22" s="3" t="str">
        <f t="shared" si="1"/>
        <v>I</v>
      </c>
      <c r="C22" s="8">
        <f t="shared" si="2"/>
        <v>25095.9</v>
      </c>
      <c r="D22" s="10" t="str">
        <f t="shared" si="3"/>
        <v>vis</v>
      </c>
      <c r="E22" s="40">
        <f>VLOOKUP(C22,Active!C$21:E$972,3,FALSE)</f>
        <v>-1390.0004907980135</v>
      </c>
      <c r="F22" s="3" t="s">
        <v>44</v>
      </c>
      <c r="G22" s="10" t="str">
        <f t="shared" si="4"/>
        <v>25095.9</v>
      </c>
      <c r="H22" s="8">
        <f t="shared" si="5"/>
        <v>-1390</v>
      </c>
      <c r="I22" s="41" t="s">
        <v>91</v>
      </c>
      <c r="J22" s="42" t="s">
        <v>92</v>
      </c>
      <c r="K22" s="41">
        <v>-1390</v>
      </c>
      <c r="L22" s="41" t="s">
        <v>66</v>
      </c>
      <c r="M22" s="42" t="s">
        <v>73</v>
      </c>
      <c r="N22" s="42"/>
      <c r="O22" s="43" t="s">
        <v>79</v>
      </c>
      <c r="P22" s="43" t="s">
        <v>80</v>
      </c>
    </row>
    <row r="23" spans="1:16" ht="12.75" customHeight="1" thickBot="1" x14ac:dyDescent="0.25">
      <c r="A23" s="8" t="str">
        <f t="shared" si="0"/>
        <v> BAN 10.283 </v>
      </c>
      <c r="B23" s="3" t="str">
        <f t="shared" si="1"/>
        <v>I</v>
      </c>
      <c r="C23" s="8">
        <f t="shared" si="2"/>
        <v>27928.9</v>
      </c>
      <c r="D23" s="10" t="str">
        <f t="shared" si="3"/>
        <v>vis</v>
      </c>
      <c r="E23" s="40">
        <f>VLOOKUP(C23,Active!C$21:E$972,3,FALSE)</f>
        <v>-1255.0072118717844</v>
      </c>
      <c r="F23" s="3" t="s">
        <v>44</v>
      </c>
      <c r="G23" s="10" t="str">
        <f t="shared" si="4"/>
        <v>27928.9</v>
      </c>
      <c r="H23" s="8">
        <f t="shared" si="5"/>
        <v>-1255</v>
      </c>
      <c r="I23" s="41" t="s">
        <v>93</v>
      </c>
      <c r="J23" s="42" t="s">
        <v>94</v>
      </c>
      <c r="K23" s="41">
        <v>-1255</v>
      </c>
      <c r="L23" s="41" t="s">
        <v>60</v>
      </c>
      <c r="M23" s="42" t="s">
        <v>50</v>
      </c>
      <c r="N23" s="42"/>
      <c r="O23" s="43" t="s">
        <v>95</v>
      </c>
      <c r="P23" s="43" t="s">
        <v>96</v>
      </c>
    </row>
    <row r="24" spans="1:16" ht="12.75" customHeight="1" thickBot="1" x14ac:dyDescent="0.25">
      <c r="A24" s="8" t="str">
        <f t="shared" si="0"/>
        <v> BAN 10.283 </v>
      </c>
      <c r="B24" s="3" t="str">
        <f t="shared" si="1"/>
        <v>I</v>
      </c>
      <c r="C24" s="8">
        <f t="shared" si="2"/>
        <v>27991.8</v>
      </c>
      <c r="D24" s="10" t="str">
        <f t="shared" si="3"/>
        <v>vis</v>
      </c>
      <c r="E24" s="40">
        <f>VLOOKUP(C24,Active!C$21:E$972,3,FALSE)</f>
        <v>-1252.0100084674568</v>
      </c>
      <c r="F24" s="3" t="s">
        <v>44</v>
      </c>
      <c r="G24" s="10" t="str">
        <f t="shared" si="4"/>
        <v>27991.8</v>
      </c>
      <c r="H24" s="8">
        <f t="shared" si="5"/>
        <v>-1252</v>
      </c>
      <c r="I24" s="41" t="s">
        <v>97</v>
      </c>
      <c r="J24" s="42" t="s">
        <v>98</v>
      </c>
      <c r="K24" s="41">
        <v>-1252</v>
      </c>
      <c r="L24" s="41" t="s">
        <v>60</v>
      </c>
      <c r="M24" s="42" t="s">
        <v>50</v>
      </c>
      <c r="N24" s="42"/>
      <c r="O24" s="43" t="s">
        <v>95</v>
      </c>
      <c r="P24" s="43" t="s">
        <v>96</v>
      </c>
    </row>
    <row r="25" spans="1:16" ht="12.75" customHeight="1" thickBot="1" x14ac:dyDescent="0.25">
      <c r="A25" s="8" t="str">
        <f t="shared" si="0"/>
        <v> BAN 10.283 </v>
      </c>
      <c r="B25" s="3" t="str">
        <f t="shared" si="1"/>
        <v>I</v>
      </c>
      <c r="C25" s="8">
        <f t="shared" si="2"/>
        <v>28012.799999999999</v>
      </c>
      <c r="D25" s="10" t="str">
        <f t="shared" si="3"/>
        <v>vis</v>
      </c>
      <c r="E25" s="40">
        <f>VLOOKUP(C25,Active!C$21:E$972,3,FALSE)</f>
        <v>-1251.009352322928</v>
      </c>
      <c r="F25" s="3" t="s">
        <v>44</v>
      </c>
      <c r="G25" s="10" t="str">
        <f t="shared" si="4"/>
        <v>28012.8</v>
      </c>
      <c r="H25" s="8">
        <f t="shared" si="5"/>
        <v>-1251</v>
      </c>
      <c r="I25" s="41" t="s">
        <v>99</v>
      </c>
      <c r="J25" s="42" t="s">
        <v>100</v>
      </c>
      <c r="K25" s="41">
        <v>-1251</v>
      </c>
      <c r="L25" s="41" t="s">
        <v>60</v>
      </c>
      <c r="M25" s="42" t="s">
        <v>50</v>
      </c>
      <c r="N25" s="42"/>
      <c r="O25" s="43" t="s">
        <v>95</v>
      </c>
      <c r="P25" s="43" t="s">
        <v>96</v>
      </c>
    </row>
    <row r="26" spans="1:16" ht="12.75" customHeight="1" thickBot="1" x14ac:dyDescent="0.25">
      <c r="A26" s="8" t="str">
        <f t="shared" si="0"/>
        <v> BAN 10.283 </v>
      </c>
      <c r="B26" s="3" t="str">
        <f t="shared" si="1"/>
        <v>I</v>
      </c>
      <c r="C26" s="8">
        <f t="shared" si="2"/>
        <v>28075.7</v>
      </c>
      <c r="D26" s="10" t="str">
        <f t="shared" si="3"/>
        <v>vis</v>
      </c>
      <c r="E26" s="40">
        <f>VLOOKUP(C26,Active!C$21:E$972,3,FALSE)</f>
        <v>-1248.0121489186004</v>
      </c>
      <c r="F26" s="3" t="s">
        <v>44</v>
      </c>
      <c r="G26" s="10" t="str">
        <f t="shared" si="4"/>
        <v>28075.7</v>
      </c>
      <c r="H26" s="8">
        <f t="shared" si="5"/>
        <v>-1248</v>
      </c>
      <c r="I26" s="41" t="s">
        <v>101</v>
      </c>
      <c r="J26" s="42" t="s">
        <v>102</v>
      </c>
      <c r="K26" s="41">
        <v>-1248</v>
      </c>
      <c r="L26" s="41" t="s">
        <v>103</v>
      </c>
      <c r="M26" s="42" t="s">
        <v>50</v>
      </c>
      <c r="N26" s="42"/>
      <c r="O26" s="43" t="s">
        <v>95</v>
      </c>
      <c r="P26" s="43" t="s">
        <v>96</v>
      </c>
    </row>
    <row r="27" spans="1:16" ht="12.75" customHeight="1" thickBot="1" x14ac:dyDescent="0.25">
      <c r="A27" s="8" t="str">
        <f t="shared" si="0"/>
        <v> SAC 15.63 </v>
      </c>
      <c r="B27" s="3" t="str">
        <f t="shared" si="1"/>
        <v>I</v>
      </c>
      <c r="C27" s="8">
        <f t="shared" si="2"/>
        <v>28390.753000000001</v>
      </c>
      <c r="D27" s="10" t="str">
        <f t="shared" si="3"/>
        <v>vis</v>
      </c>
      <c r="E27" s="40">
        <f>VLOOKUP(C27,Active!C$21:E$972,3,FALSE)</f>
        <v>-1232.9997812851568</v>
      </c>
      <c r="F27" s="3" t="s">
        <v>44</v>
      </c>
      <c r="G27" s="10" t="str">
        <f t="shared" si="4"/>
        <v>28390.753</v>
      </c>
      <c r="H27" s="8">
        <f t="shared" si="5"/>
        <v>-1233</v>
      </c>
      <c r="I27" s="41" t="s">
        <v>104</v>
      </c>
      <c r="J27" s="42" t="s">
        <v>105</v>
      </c>
      <c r="K27" s="41">
        <v>-1233</v>
      </c>
      <c r="L27" s="41" t="s">
        <v>106</v>
      </c>
      <c r="M27" s="42" t="s">
        <v>73</v>
      </c>
      <c r="N27" s="42"/>
      <c r="O27" s="43" t="s">
        <v>74</v>
      </c>
      <c r="P27" s="43" t="s">
        <v>107</v>
      </c>
    </row>
    <row r="28" spans="1:16" ht="12.75" customHeight="1" thickBot="1" x14ac:dyDescent="0.25">
      <c r="A28" s="8" t="str">
        <f t="shared" si="0"/>
        <v> BAN 10.283 </v>
      </c>
      <c r="B28" s="3" t="str">
        <f t="shared" si="1"/>
        <v>I</v>
      </c>
      <c r="C28" s="8">
        <f t="shared" si="2"/>
        <v>28390.799999999999</v>
      </c>
      <c r="D28" s="10" t="str">
        <f t="shared" si="3"/>
        <v>vis</v>
      </c>
      <c r="E28" s="40">
        <f>VLOOKUP(C28,Active!C$21:E$972,3,FALSE)</f>
        <v>-1232.9975417214048</v>
      </c>
      <c r="F28" s="3" t="s">
        <v>44</v>
      </c>
      <c r="G28" s="10" t="str">
        <f t="shared" si="4"/>
        <v>28390.8</v>
      </c>
      <c r="H28" s="8">
        <f t="shared" si="5"/>
        <v>-1233</v>
      </c>
      <c r="I28" s="41" t="s">
        <v>108</v>
      </c>
      <c r="J28" s="42" t="s">
        <v>109</v>
      </c>
      <c r="K28" s="41">
        <v>-1233</v>
      </c>
      <c r="L28" s="41" t="s">
        <v>69</v>
      </c>
      <c r="M28" s="42" t="s">
        <v>50</v>
      </c>
      <c r="N28" s="42"/>
      <c r="O28" s="43" t="s">
        <v>95</v>
      </c>
      <c r="P28" s="43" t="s">
        <v>96</v>
      </c>
    </row>
    <row r="29" spans="1:16" ht="12.75" customHeight="1" thickBot="1" x14ac:dyDescent="0.25">
      <c r="A29" s="8" t="str">
        <f t="shared" si="0"/>
        <v> BAN 10.283 </v>
      </c>
      <c r="B29" s="3" t="str">
        <f t="shared" si="1"/>
        <v>I</v>
      </c>
      <c r="C29" s="8">
        <f t="shared" si="2"/>
        <v>29020.5</v>
      </c>
      <c r="D29" s="10" t="str">
        <f t="shared" si="3"/>
        <v>vis</v>
      </c>
      <c r="E29" s="40">
        <f>VLOOKUP(C29,Active!C$21:E$972,3,FALSE)</f>
        <v>-1202.9921524733122</v>
      </c>
      <c r="F29" s="3" t="s">
        <v>44</v>
      </c>
      <c r="G29" s="10" t="str">
        <f t="shared" si="4"/>
        <v>29020.5</v>
      </c>
      <c r="H29" s="8">
        <f t="shared" si="5"/>
        <v>-1203</v>
      </c>
      <c r="I29" s="41" t="s">
        <v>110</v>
      </c>
      <c r="J29" s="42" t="s">
        <v>111</v>
      </c>
      <c r="K29" s="41">
        <v>-1203</v>
      </c>
      <c r="L29" s="41" t="s">
        <v>90</v>
      </c>
      <c r="M29" s="42" t="s">
        <v>50</v>
      </c>
      <c r="N29" s="42"/>
      <c r="O29" s="43" t="s">
        <v>95</v>
      </c>
      <c r="P29" s="43" t="s">
        <v>96</v>
      </c>
    </row>
    <row r="30" spans="1:16" ht="12.75" customHeight="1" thickBot="1" x14ac:dyDescent="0.25">
      <c r="A30" s="8" t="str">
        <f t="shared" si="0"/>
        <v> BAN 10.283 </v>
      </c>
      <c r="B30" s="3" t="str">
        <f t="shared" si="1"/>
        <v>I</v>
      </c>
      <c r="C30" s="8">
        <f t="shared" si="2"/>
        <v>29104.400000000001</v>
      </c>
      <c r="D30" s="10" t="str">
        <f t="shared" si="3"/>
        <v>vis</v>
      </c>
      <c r="E30" s="40">
        <f>VLOOKUP(C30,Active!C$21:E$972,3,FALSE)</f>
        <v>-1198.9942929244555</v>
      </c>
      <c r="F30" s="3" t="s">
        <v>44</v>
      </c>
      <c r="G30" s="10" t="str">
        <f t="shared" si="4"/>
        <v>29104.4</v>
      </c>
      <c r="H30" s="8">
        <f t="shared" si="5"/>
        <v>-1199</v>
      </c>
      <c r="I30" s="41" t="s">
        <v>112</v>
      </c>
      <c r="J30" s="42" t="s">
        <v>113</v>
      </c>
      <c r="K30" s="41">
        <v>-1199</v>
      </c>
      <c r="L30" s="41" t="s">
        <v>69</v>
      </c>
      <c r="M30" s="42" t="s">
        <v>50</v>
      </c>
      <c r="N30" s="42"/>
      <c r="O30" s="43" t="s">
        <v>95</v>
      </c>
      <c r="P30" s="43" t="s">
        <v>96</v>
      </c>
    </row>
    <row r="31" spans="1:16" ht="12.75" customHeight="1" thickBot="1" x14ac:dyDescent="0.25">
      <c r="A31" s="8" t="str">
        <f t="shared" si="0"/>
        <v> BAN 10.283 </v>
      </c>
      <c r="B31" s="3" t="str">
        <f t="shared" si="1"/>
        <v>I</v>
      </c>
      <c r="C31" s="8">
        <f t="shared" si="2"/>
        <v>29397.5</v>
      </c>
      <c r="D31" s="10" t="str">
        <f t="shared" si="3"/>
        <v>vis</v>
      </c>
      <c r="E31" s="40">
        <f>VLOOKUP(C31,Active!C$21:E$972,3,FALSE)</f>
        <v>-1185.0279921643858</v>
      </c>
      <c r="F31" s="3" t="s">
        <v>44</v>
      </c>
      <c r="G31" s="10" t="str">
        <f t="shared" si="4"/>
        <v>29397.5</v>
      </c>
      <c r="H31" s="8">
        <f t="shared" si="5"/>
        <v>-1185</v>
      </c>
      <c r="I31" s="41" t="s">
        <v>114</v>
      </c>
      <c r="J31" s="42" t="s">
        <v>115</v>
      </c>
      <c r="K31" s="41">
        <v>-1185</v>
      </c>
      <c r="L31" s="41" t="s">
        <v>116</v>
      </c>
      <c r="M31" s="42" t="s">
        <v>50</v>
      </c>
      <c r="N31" s="42"/>
      <c r="O31" s="43" t="s">
        <v>95</v>
      </c>
      <c r="P31" s="43" t="s">
        <v>96</v>
      </c>
    </row>
    <row r="32" spans="1:16" ht="12.75" customHeight="1" thickBot="1" x14ac:dyDescent="0.25">
      <c r="A32" s="8" t="str">
        <f t="shared" si="0"/>
        <v> BAN 10.283 </v>
      </c>
      <c r="B32" s="3" t="str">
        <f t="shared" si="1"/>
        <v>I</v>
      </c>
      <c r="C32" s="8">
        <f t="shared" si="2"/>
        <v>29439.5</v>
      </c>
      <c r="D32" s="10" t="str">
        <f t="shared" si="3"/>
        <v>vis</v>
      </c>
      <c r="E32" s="40">
        <f>VLOOKUP(C32,Active!C$21:E$972,3,FALSE)</f>
        <v>-1183.0266798753278</v>
      </c>
      <c r="F32" s="3" t="s">
        <v>44</v>
      </c>
      <c r="G32" s="10" t="str">
        <f t="shared" si="4"/>
        <v>29439.5</v>
      </c>
      <c r="H32" s="8">
        <f t="shared" si="5"/>
        <v>-1183</v>
      </c>
      <c r="I32" s="41" t="s">
        <v>117</v>
      </c>
      <c r="J32" s="42" t="s">
        <v>118</v>
      </c>
      <c r="K32" s="41">
        <v>-1183</v>
      </c>
      <c r="L32" s="41" t="s">
        <v>116</v>
      </c>
      <c r="M32" s="42" t="s">
        <v>50</v>
      </c>
      <c r="N32" s="42"/>
      <c r="O32" s="43" t="s">
        <v>95</v>
      </c>
      <c r="P32" s="43" t="s">
        <v>96</v>
      </c>
    </row>
    <row r="33" spans="1:16" ht="12.75" customHeight="1" thickBot="1" x14ac:dyDescent="0.25">
      <c r="A33" s="8" t="str">
        <f t="shared" si="0"/>
        <v> PZP 4.79 </v>
      </c>
      <c r="B33" s="3" t="str">
        <f t="shared" si="1"/>
        <v>I</v>
      </c>
      <c r="C33" s="8">
        <f t="shared" si="2"/>
        <v>38296.313000000002</v>
      </c>
      <c r="D33" s="10" t="str">
        <f t="shared" si="3"/>
        <v>vis</v>
      </c>
      <c r="E33" s="40">
        <f>VLOOKUP(C33,Active!C$21:E$972,3,FALSE)</f>
        <v>-760.99694895176481</v>
      </c>
      <c r="F33" s="3" t="s">
        <v>44</v>
      </c>
      <c r="G33" s="10" t="str">
        <f t="shared" si="4"/>
        <v>38296.313</v>
      </c>
      <c r="H33" s="8">
        <f t="shared" si="5"/>
        <v>-761</v>
      </c>
      <c r="I33" s="41" t="s">
        <v>119</v>
      </c>
      <c r="J33" s="42" t="s">
        <v>120</v>
      </c>
      <c r="K33" s="41">
        <v>-761</v>
      </c>
      <c r="L33" s="41" t="s">
        <v>121</v>
      </c>
      <c r="M33" s="42" t="s">
        <v>46</v>
      </c>
      <c r="N33" s="42"/>
      <c r="O33" s="43" t="s">
        <v>79</v>
      </c>
      <c r="P33" s="43" t="s">
        <v>122</v>
      </c>
    </row>
    <row r="34" spans="1:16" x14ac:dyDescent="0.2">
      <c r="B34" s="3"/>
      <c r="F34" s="3"/>
    </row>
    <row r="35" spans="1:16" x14ac:dyDescent="0.2">
      <c r="B35" s="3"/>
      <c r="F35" s="3"/>
    </row>
    <row r="36" spans="1:16" x14ac:dyDescent="0.2">
      <c r="B36" s="3"/>
      <c r="F36" s="3"/>
    </row>
    <row r="37" spans="1:16" x14ac:dyDescent="0.2">
      <c r="B37" s="3"/>
      <c r="F37" s="3"/>
    </row>
    <row r="38" spans="1:16" x14ac:dyDescent="0.2">
      <c r="B38" s="3"/>
      <c r="F38" s="3"/>
    </row>
    <row r="39" spans="1:16" x14ac:dyDescent="0.2">
      <c r="B39" s="3"/>
      <c r="F39" s="3"/>
    </row>
    <row r="40" spans="1:16" x14ac:dyDescent="0.2">
      <c r="B40" s="3"/>
      <c r="F40" s="3"/>
    </row>
    <row r="41" spans="1:16" x14ac:dyDescent="0.2">
      <c r="B41" s="3"/>
      <c r="F41" s="3"/>
    </row>
    <row r="42" spans="1:16" x14ac:dyDescent="0.2">
      <c r="B42" s="3"/>
      <c r="F42" s="3"/>
    </row>
    <row r="43" spans="1:16" x14ac:dyDescent="0.2">
      <c r="B43" s="3"/>
      <c r="F43" s="3"/>
    </row>
    <row r="44" spans="1:16" x14ac:dyDescent="0.2">
      <c r="B44" s="3"/>
      <c r="F44" s="3"/>
    </row>
    <row r="45" spans="1:16" x14ac:dyDescent="0.2">
      <c r="B45" s="3"/>
      <c r="F45" s="3"/>
    </row>
    <row r="46" spans="1:16" x14ac:dyDescent="0.2">
      <c r="B46" s="3"/>
      <c r="F46" s="3"/>
    </row>
    <row r="47" spans="1:16" x14ac:dyDescent="0.2">
      <c r="B47" s="3"/>
      <c r="F47" s="3"/>
    </row>
    <row r="48" spans="1:1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</sheetData>
  <phoneticPr fontId="8" type="noConversion"/>
  <hyperlinks>
    <hyperlink ref="A3" r:id="rId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2024-01-11T01:52:43Z</dcterms:modified>
</cp:coreProperties>
</file>