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D72CE13-42FE-42ED-9BCC-97296384659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E22" i="1"/>
  <c r="F22" i="1" s="1"/>
  <c r="G22" i="1" s="1"/>
  <c r="I22" i="1" s="1"/>
  <c r="Q21" i="1"/>
  <c r="A22" i="1"/>
  <c r="D9" i="1"/>
  <c r="E9" i="1"/>
  <c r="D8" i="1"/>
  <c r="F16" i="1"/>
  <c r="F17" i="1" s="1"/>
  <c r="C17" i="1"/>
  <c r="Q22" i="1"/>
  <c r="C11" i="1"/>
  <c r="C12" i="1"/>
  <c r="C16" i="1" l="1"/>
  <c r="D18" i="1" s="1"/>
  <c r="O21" i="1"/>
  <c r="C15" i="1"/>
  <c r="F18" i="1" s="1"/>
  <c r="O22" i="1"/>
  <c r="C18" i="1" l="1"/>
  <c r="F19" i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<sst xmlns="http://schemas.openxmlformats.org/spreadsheetml/2006/main" count="50" uniqueCount="47">
  <si>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</si>
  <si>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</si>
  <si>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</si>
  <si>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</si>
  <si>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</si>
  <si>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</si>
  <si>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</si>
  <si>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</si>
  <si>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</si>
  <si>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</si>
  <si>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</si>
  <si>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</si>
  <si>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</si>
  <si>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</si>
  <si>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</si>
  <si>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</si>
  <si>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</si>
  <si>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</si>
  <si>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</si>
  <si>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</si>
  <si>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</si>
  <si>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</si>
  <si>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</si>
  <si>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</si>
  <si>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</si>
  <si>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</si>
  <si>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</si>
  <si>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</si>
  <si>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</si>
  <si>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</si>
  <si>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</si>
  <si>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</si>
  <si>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</si>
  <si>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</si>
  <si>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</si>
  <si>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</si>
  <si>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</si>
  <si>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</si>
  <si>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</si>
  <si>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</si>
  <si>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</si>
  <si>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</si>
  <si>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V0406 Aql</t>
  </si>
  <si>
    <t>V0406 Aql / GSC 0463-0656</t>
  </si>
  <si>
    <t>EA/SD</t>
  </si>
  <si>
    <t>BBS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</si>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</sst>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V0406 Aql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73-40BD-891B-0A11EEF253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1.0300000001734588E-2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73-40BD-891B-0A11EEF253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73-40BD-891B-0A11EEF253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73-40BD-891B-0A11EEF253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73-40BD-891B-0A11EEF253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73-40BD-891B-0A11EEF253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73-40BD-891B-0A11EEF253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1.0300000001734588E-2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73-40BD-891B-0A11EEF253A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73-40BD-891B-0A11EEF2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988272"/>
        <c:axId val="1"/>
      </c:scatterChart>
      <c:valAx>
        <c:axId val="60698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988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051DE0A-AFB5-854C-61B4-4D08D7D48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43</v>
      </c>
      <c r="F1" s="31" t="s">
        <v>42</v>
      </c>
      <c r="G1" s="32"/>
      <c r="H1" s="33"/>
      <c r="I1" s="34"/>
      <c r="J1" s="35"/>
      <c r="K1" s="36"/>
      <c r="L1" s="37"/>
      <c r="M1" s="38"/>
      <c r="N1" s="38"/>
      <c r="O1" s="34"/>
    </row>
    <row r="2" spans="1:15" x14ac:dyDescent="0.2">
      <c r="A2" t="s">
        <v>23</v>
      </c>
      <c r="B2" s="34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1">
        <v>51747.487000000001</v>
      </c>
      <c r="D7" s="29" t="s">
        <v>45</v>
      </c>
    </row>
    <row r="8" spans="1:15" x14ac:dyDescent="0.2">
      <c r="A8" t="s">
        <v>3</v>
      </c>
      <c r="C8" s="30">
        <v>5.8187899999999999</v>
      </c>
      <c r="D8" s="29" t="str">
        <f>D7</f>
        <v>BBS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7.9230769244112214E-5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52503.94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5.818869230769244</v>
      </c>
      <c r="E16" s="14" t="s">
        <v>30</v>
      </c>
      <c r="F16" s="40">
        <f ca="1">NOW()+15018.5+$C$5/24</f>
        <v>60320.681743981477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1474.5</v>
      </c>
    </row>
    <row r="18" spans="1:18" ht="14.25" thickTop="1" thickBot="1" x14ac:dyDescent="0.25">
      <c r="A18" s="16" t="s">
        <v>5</v>
      </c>
      <c r="B18" s="10"/>
      <c r="C18" s="19">
        <f ca="1">+C15</f>
        <v>52503.94</v>
      </c>
      <c r="D18" s="20">
        <f ca="1">+C16</f>
        <v>5.818869230769244</v>
      </c>
      <c r="E18" s="14" t="s">
        <v>36</v>
      </c>
      <c r="F18" s="23">
        <f ca="1">ROUND(2*(F16-$C$15)/$C$16,0)/2+F15</f>
        <v>1344.5</v>
      </c>
    </row>
    <row r="19" spans="1:18" ht="13.5" thickTop="1" x14ac:dyDescent="0.2">
      <c r="E19" s="14" t="s">
        <v>31</v>
      </c>
      <c r="F19" s="18">
        <f ca="1">+$C$15+$C$16*F18-15018.5-$C$5/24</f>
        <v>45309.305514102591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45</v>
      </c>
      <c r="B21" t="s">
        <v>46</v>
      </c>
      <c r="C21" s="8">
        <v>51747.487000000001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36728.987000000001</v>
      </c>
    </row>
    <row r="22" spans="1:18" x14ac:dyDescent="0.2">
      <c r="A22" t="str">
        <f>D$7</f>
        <v>BBS</v>
      </c>
      <c r="C22" s="8">
        <v>52503.94</v>
      </c>
      <c r="D22" s="8" t="s">
        <v>13</v>
      </c>
      <c r="E22">
        <f>+(C22-C$7)/C$8</f>
        <v>130.00177012746659</v>
      </c>
      <c r="F22">
        <f>ROUND(2*E22,0)/2</f>
        <v>130</v>
      </c>
      <c r="G22">
        <f>+C22-(C$7+F22*C$8)</f>
        <v>1.0300000001734588E-2</v>
      </c>
      <c r="I22">
        <f>+G22</f>
        <v>1.0300000001734588E-2</v>
      </c>
      <c r="O22">
        <f ca="1">+C$11+C$12*$F22</f>
        <v>1.0300000001734588E-2</v>
      </c>
      <c r="Q22" s="2">
        <f>+C22-15018.5</f>
        <v>37485.440000000002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30">
    <sortCondition ref="C21:C30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2024-01-11T03:21:42Z</dcterms:modified>
</cp:coreProperties>
</file>