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A156A3-2EC4-479B-B70F-351C19255F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89" i="1"/>
  <c r="I59" i="1"/>
  <c r="Q45" i="1"/>
  <c r="Q70" i="1"/>
  <c r="Q73" i="1"/>
  <c r="Q74" i="1"/>
  <c r="Q80" i="1"/>
  <c r="Q83" i="1"/>
  <c r="Q85" i="1"/>
  <c r="G12" i="2"/>
  <c r="C1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69" i="2"/>
  <c r="C69" i="2"/>
  <c r="G33" i="2"/>
  <c r="C33" i="2"/>
  <c r="G34" i="2"/>
  <c r="C34" i="2"/>
  <c r="G35" i="2"/>
  <c r="C35" i="2"/>
  <c r="G36" i="2"/>
  <c r="C36" i="2"/>
  <c r="G37" i="2"/>
  <c r="C37" i="2"/>
  <c r="G38" i="2"/>
  <c r="C38" i="2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56" i="2"/>
  <c r="C56" i="2"/>
  <c r="G70" i="2"/>
  <c r="C70" i="2"/>
  <c r="G57" i="2"/>
  <c r="C57" i="2"/>
  <c r="G58" i="2"/>
  <c r="C58" i="2"/>
  <c r="G71" i="2"/>
  <c r="C71" i="2"/>
  <c r="G72" i="2"/>
  <c r="C72" i="2"/>
  <c r="G59" i="2"/>
  <c r="C59" i="2"/>
  <c r="G60" i="2"/>
  <c r="C60" i="2"/>
  <c r="G61" i="2"/>
  <c r="C61" i="2"/>
  <c r="G62" i="2"/>
  <c r="C62" i="2"/>
  <c r="G73" i="2"/>
  <c r="C73" i="2"/>
  <c r="G63" i="2"/>
  <c r="C63" i="2"/>
  <c r="G64" i="2"/>
  <c r="C64" i="2"/>
  <c r="G74" i="2"/>
  <c r="C74" i="2"/>
  <c r="G65" i="2"/>
  <c r="C65" i="2"/>
  <c r="G75" i="2"/>
  <c r="C75" i="2"/>
  <c r="G66" i="2"/>
  <c r="C66" i="2"/>
  <c r="G67" i="2"/>
  <c r="C67" i="2"/>
  <c r="G68" i="2"/>
  <c r="C68" i="2"/>
  <c r="G11" i="2"/>
  <c r="C11" i="2"/>
  <c r="H68" i="2"/>
  <c r="B68" i="2"/>
  <c r="D68" i="2"/>
  <c r="A68" i="2"/>
  <c r="H67" i="2"/>
  <c r="B67" i="2"/>
  <c r="D67" i="2"/>
  <c r="A67" i="2"/>
  <c r="H66" i="2"/>
  <c r="B66" i="2"/>
  <c r="D66" i="2"/>
  <c r="A66" i="2"/>
  <c r="H75" i="2"/>
  <c r="B75" i="2"/>
  <c r="D75" i="2"/>
  <c r="A75" i="2"/>
  <c r="H65" i="2"/>
  <c r="B65" i="2"/>
  <c r="D65" i="2"/>
  <c r="A65" i="2"/>
  <c r="H74" i="2"/>
  <c r="B74" i="2"/>
  <c r="D74" i="2"/>
  <c r="A74" i="2"/>
  <c r="H64" i="2"/>
  <c r="B64" i="2"/>
  <c r="D64" i="2"/>
  <c r="A64" i="2"/>
  <c r="H63" i="2"/>
  <c r="B63" i="2"/>
  <c r="D63" i="2"/>
  <c r="A63" i="2"/>
  <c r="H73" i="2"/>
  <c r="B73" i="2"/>
  <c r="D73" i="2"/>
  <c r="A7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72" i="2"/>
  <c r="B72" i="2"/>
  <c r="D72" i="2"/>
  <c r="A72" i="2"/>
  <c r="H71" i="2"/>
  <c r="B71" i="2"/>
  <c r="D71" i="2"/>
  <c r="A71" i="2"/>
  <c r="H58" i="2"/>
  <c r="B58" i="2"/>
  <c r="D58" i="2"/>
  <c r="A58" i="2"/>
  <c r="H57" i="2"/>
  <c r="B57" i="2"/>
  <c r="D57" i="2"/>
  <c r="A57" i="2"/>
  <c r="H70" i="2"/>
  <c r="B70" i="2"/>
  <c r="D70" i="2"/>
  <c r="A70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69" i="2"/>
  <c r="B69" i="2"/>
  <c r="D69" i="2"/>
  <c r="A69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88" i="1"/>
  <c r="F16" i="1"/>
  <c r="F17" i="1" s="1"/>
  <c r="C17" i="1"/>
  <c r="Q86" i="1"/>
  <c r="Q87" i="1"/>
  <c r="C7" i="1"/>
  <c r="C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5" i="1"/>
  <c r="Q76" i="1"/>
  <c r="Q77" i="1"/>
  <c r="Q78" i="1"/>
  <c r="Q79" i="1"/>
  <c r="Q81" i="1"/>
  <c r="Q82" i="1"/>
  <c r="Q84" i="1"/>
  <c r="E16" i="2"/>
  <c r="E15" i="2"/>
  <c r="E14" i="2"/>
  <c r="E13" i="2"/>
  <c r="E18" i="2"/>
  <c r="E29" i="2"/>
  <c r="E89" i="1"/>
  <c r="F89" i="1"/>
  <c r="G89" i="1"/>
  <c r="K89" i="1"/>
  <c r="G74" i="1"/>
  <c r="I74" i="1"/>
  <c r="G28" i="1"/>
  <c r="I28" i="1"/>
  <c r="G44" i="1"/>
  <c r="I44" i="1"/>
  <c r="G62" i="1"/>
  <c r="I62" i="1"/>
  <c r="E81" i="1"/>
  <c r="F81" i="1"/>
  <c r="G81" i="1"/>
  <c r="K81" i="1"/>
  <c r="E84" i="1"/>
  <c r="F84" i="1"/>
  <c r="E88" i="1"/>
  <c r="F88" i="1"/>
  <c r="E85" i="1"/>
  <c r="F85" i="1"/>
  <c r="G85" i="1"/>
  <c r="I85" i="1"/>
  <c r="E45" i="1"/>
  <c r="F45" i="1"/>
  <c r="G45" i="1"/>
  <c r="I45" i="1"/>
  <c r="E73" i="1"/>
  <c r="F73" i="1"/>
  <c r="E68" i="1"/>
  <c r="F68" i="1"/>
  <c r="E71" i="1"/>
  <c r="F71" i="1"/>
  <c r="E75" i="1"/>
  <c r="F75" i="1"/>
  <c r="G75" i="1"/>
  <c r="I75" i="1"/>
  <c r="E77" i="1"/>
  <c r="F77" i="1"/>
  <c r="E79" i="1"/>
  <c r="F79" i="1"/>
  <c r="E23" i="1"/>
  <c r="F23" i="1"/>
  <c r="G23" i="1"/>
  <c r="I23" i="1"/>
  <c r="E25" i="1"/>
  <c r="F25" i="1"/>
  <c r="G25" i="1"/>
  <c r="I25" i="1"/>
  <c r="E27" i="1"/>
  <c r="F27" i="1"/>
  <c r="E29" i="1"/>
  <c r="F29" i="1"/>
  <c r="E31" i="1"/>
  <c r="F31" i="1"/>
  <c r="E33" i="1"/>
  <c r="F33" i="1"/>
  <c r="G33" i="1"/>
  <c r="I33" i="1"/>
  <c r="E35" i="1"/>
  <c r="F35" i="1"/>
  <c r="E37" i="1"/>
  <c r="F37" i="1"/>
  <c r="E39" i="1"/>
  <c r="F39" i="1"/>
  <c r="G39" i="1"/>
  <c r="I39" i="1"/>
  <c r="E41" i="1"/>
  <c r="F41" i="1"/>
  <c r="G41" i="1"/>
  <c r="I41" i="1"/>
  <c r="E43" i="1"/>
  <c r="F43" i="1"/>
  <c r="E46" i="1"/>
  <c r="F46" i="1"/>
  <c r="E48" i="1"/>
  <c r="F48" i="1"/>
  <c r="E50" i="1"/>
  <c r="F50" i="1"/>
  <c r="G50" i="1"/>
  <c r="I50" i="1"/>
  <c r="E52" i="1"/>
  <c r="F52" i="1"/>
  <c r="E54" i="1"/>
  <c r="F54" i="1"/>
  <c r="E56" i="1"/>
  <c r="F56" i="1"/>
  <c r="G56" i="1"/>
  <c r="I56" i="1"/>
  <c r="E58" i="1"/>
  <c r="F58" i="1"/>
  <c r="G58" i="1"/>
  <c r="I58" i="1"/>
  <c r="E61" i="1"/>
  <c r="F61" i="1"/>
  <c r="E63" i="1"/>
  <c r="F63" i="1"/>
  <c r="E65" i="1"/>
  <c r="F65" i="1"/>
  <c r="E67" i="1"/>
  <c r="F67" i="1"/>
  <c r="G67" i="1"/>
  <c r="I67" i="1"/>
  <c r="E83" i="1"/>
  <c r="F83" i="1"/>
  <c r="G84" i="1"/>
  <c r="K84" i="1"/>
  <c r="G88" i="1"/>
  <c r="K88" i="1"/>
  <c r="G73" i="1"/>
  <c r="I73" i="1"/>
  <c r="G68" i="1"/>
  <c r="I68" i="1"/>
  <c r="G71" i="1"/>
  <c r="I71" i="1"/>
  <c r="G77" i="1"/>
  <c r="I77" i="1"/>
  <c r="G79" i="1"/>
  <c r="I79" i="1"/>
  <c r="G27" i="1"/>
  <c r="I27" i="1"/>
  <c r="G29" i="1"/>
  <c r="I29" i="1"/>
  <c r="G31" i="1"/>
  <c r="I31" i="1"/>
  <c r="G35" i="1"/>
  <c r="I35" i="1"/>
  <c r="G37" i="1"/>
  <c r="I37" i="1"/>
  <c r="G43" i="1"/>
  <c r="I43" i="1"/>
  <c r="G46" i="1"/>
  <c r="I46" i="1"/>
  <c r="G48" i="1"/>
  <c r="I48" i="1"/>
  <c r="G52" i="1"/>
  <c r="I52" i="1"/>
  <c r="G54" i="1"/>
  <c r="I54" i="1"/>
  <c r="G61" i="1"/>
  <c r="I61" i="1"/>
  <c r="G63" i="1"/>
  <c r="I63" i="1"/>
  <c r="G65" i="1"/>
  <c r="I65" i="1"/>
  <c r="G83" i="1"/>
  <c r="I83" i="1"/>
  <c r="E87" i="1"/>
  <c r="F87" i="1"/>
  <c r="G87" i="1"/>
  <c r="K87" i="1"/>
  <c r="E82" i="1"/>
  <c r="F82" i="1"/>
  <c r="G82" i="1"/>
  <c r="I82" i="1"/>
  <c r="E86" i="1"/>
  <c r="F86" i="1"/>
  <c r="G86" i="1"/>
  <c r="I86" i="1"/>
  <c r="E80" i="1"/>
  <c r="F80" i="1"/>
  <c r="G80" i="1"/>
  <c r="E70" i="1"/>
  <c r="F70" i="1"/>
  <c r="G70" i="1"/>
  <c r="I70" i="1"/>
  <c r="E74" i="1"/>
  <c r="F74" i="1"/>
  <c r="E69" i="1"/>
  <c r="F69" i="1"/>
  <c r="G69" i="1"/>
  <c r="I69" i="1"/>
  <c r="E72" i="1"/>
  <c r="F72" i="1"/>
  <c r="G72" i="1"/>
  <c r="I72" i="1"/>
  <c r="E76" i="1"/>
  <c r="F76" i="1"/>
  <c r="G76" i="1"/>
  <c r="I76" i="1"/>
  <c r="E78" i="1"/>
  <c r="F78" i="1"/>
  <c r="G78" i="1"/>
  <c r="I78" i="1"/>
  <c r="E22" i="1"/>
  <c r="F22" i="1"/>
  <c r="G22" i="1"/>
  <c r="I22" i="1"/>
  <c r="E24" i="1"/>
  <c r="F24" i="1"/>
  <c r="G24" i="1"/>
  <c r="I24" i="1"/>
  <c r="E26" i="1"/>
  <c r="F26" i="1"/>
  <c r="G26" i="1"/>
  <c r="I26" i="1"/>
  <c r="E28" i="1"/>
  <c r="F28" i="1"/>
  <c r="E30" i="1"/>
  <c r="F30" i="1"/>
  <c r="G30" i="1"/>
  <c r="I30" i="1"/>
  <c r="E32" i="1"/>
  <c r="F32" i="1"/>
  <c r="G32" i="1"/>
  <c r="I32" i="1"/>
  <c r="E34" i="1"/>
  <c r="F34" i="1"/>
  <c r="G34" i="1"/>
  <c r="I34" i="1"/>
  <c r="E36" i="1"/>
  <c r="F36" i="1"/>
  <c r="G36" i="1"/>
  <c r="I36" i="1"/>
  <c r="E38" i="1"/>
  <c r="F38" i="1"/>
  <c r="G38" i="1"/>
  <c r="I38" i="1"/>
  <c r="E40" i="1"/>
  <c r="F40" i="1"/>
  <c r="G40" i="1"/>
  <c r="I40" i="1"/>
  <c r="E42" i="1"/>
  <c r="F42" i="1"/>
  <c r="G42" i="1"/>
  <c r="I42" i="1"/>
  <c r="E44" i="1"/>
  <c r="F44" i="1"/>
  <c r="E47" i="1"/>
  <c r="F47" i="1"/>
  <c r="G47" i="1"/>
  <c r="I47" i="1"/>
  <c r="E49" i="1"/>
  <c r="F49" i="1"/>
  <c r="G49" i="1"/>
  <c r="I49" i="1"/>
  <c r="E51" i="1"/>
  <c r="F51" i="1"/>
  <c r="G51" i="1"/>
  <c r="I51" i="1"/>
  <c r="E53" i="1"/>
  <c r="F53" i="1"/>
  <c r="G53" i="1"/>
  <c r="I53" i="1"/>
  <c r="E55" i="1"/>
  <c r="F55" i="1"/>
  <c r="G55" i="1"/>
  <c r="I55" i="1"/>
  <c r="E57" i="1"/>
  <c r="F57" i="1"/>
  <c r="G57" i="1"/>
  <c r="I57" i="1"/>
  <c r="E60" i="1"/>
  <c r="F60" i="1"/>
  <c r="G60" i="1"/>
  <c r="I60" i="1"/>
  <c r="E62" i="1"/>
  <c r="F62" i="1"/>
  <c r="E64" i="1"/>
  <c r="F64" i="1"/>
  <c r="G64" i="1"/>
  <c r="I64" i="1"/>
  <c r="E66" i="1"/>
  <c r="F66" i="1"/>
  <c r="G66" i="1"/>
  <c r="I66" i="1"/>
  <c r="E21" i="1"/>
  <c r="F21" i="1"/>
  <c r="G21" i="1"/>
  <c r="H21" i="1"/>
  <c r="E59" i="1"/>
  <c r="F59" i="1"/>
  <c r="E64" i="2"/>
  <c r="E60" i="2"/>
  <c r="E50" i="2"/>
  <c r="E45" i="2"/>
  <c r="E33" i="2"/>
  <c r="E67" i="2"/>
  <c r="E63" i="2"/>
  <c r="E59" i="2"/>
  <c r="E56" i="2"/>
  <c r="E44" i="2"/>
  <c r="E39" i="2"/>
  <c r="E27" i="2"/>
  <c r="E22" i="2"/>
  <c r="I80" i="1"/>
  <c r="E40" i="2"/>
  <c r="E30" i="2"/>
  <c r="E25" i="2"/>
  <c r="E19" i="2"/>
  <c r="E20" i="2"/>
  <c r="E21" i="2"/>
  <c r="E46" i="2"/>
  <c r="E34" i="2"/>
  <c r="E31" i="2"/>
  <c r="E32" i="2"/>
  <c r="E26" i="2"/>
  <c r="E69" i="2"/>
  <c r="E51" i="2"/>
  <c r="E47" i="2"/>
  <c r="E35" i="2"/>
  <c r="E36" i="2"/>
  <c r="E37" i="2"/>
  <c r="E38" i="2"/>
  <c r="E70" i="2"/>
  <c r="E52" i="2"/>
  <c r="E41" i="2"/>
  <c r="E48" i="2"/>
  <c r="E42" i="2"/>
  <c r="E43" i="2"/>
  <c r="E17" i="2"/>
  <c r="E74" i="2"/>
  <c r="E61" i="2"/>
  <c r="E53" i="2"/>
  <c r="E54" i="2"/>
  <c r="E55" i="2"/>
  <c r="E49" i="2"/>
  <c r="E23" i="2"/>
  <c r="E68" i="2"/>
  <c r="E65" i="2"/>
  <c r="E57" i="2"/>
  <c r="E58" i="2"/>
  <c r="E71" i="2"/>
  <c r="E72" i="2"/>
  <c r="E28" i="2"/>
  <c r="E24" i="2"/>
  <c r="E12" i="2"/>
  <c r="E11" i="2"/>
  <c r="E75" i="2"/>
  <c r="E62" i="2"/>
  <c r="E66" i="2"/>
  <c r="E73" i="2"/>
  <c r="C11" i="1"/>
  <c r="C12" i="1"/>
  <c r="C16" i="1" l="1"/>
  <c r="D18" i="1" s="1"/>
  <c r="O74" i="1"/>
  <c r="O87" i="1"/>
  <c r="O52" i="1"/>
  <c r="O61" i="1"/>
  <c r="O81" i="1"/>
  <c r="O55" i="1"/>
  <c r="O37" i="1"/>
  <c r="O71" i="1"/>
  <c r="O89" i="1"/>
  <c r="O30" i="1"/>
  <c r="O23" i="1"/>
  <c r="O56" i="1"/>
  <c r="O86" i="1"/>
  <c r="O42" i="1"/>
  <c r="O22" i="1"/>
  <c r="O41" i="1"/>
  <c r="O77" i="1"/>
  <c r="O45" i="1"/>
  <c r="O27" i="1"/>
  <c r="O60" i="1"/>
  <c r="O47" i="1"/>
  <c r="O67" i="1"/>
  <c r="O63" i="1"/>
  <c r="O82" i="1"/>
  <c r="O80" i="1"/>
  <c r="O44" i="1"/>
  <c r="O31" i="1"/>
  <c r="O64" i="1"/>
  <c r="O78" i="1"/>
  <c r="O28" i="1"/>
  <c r="O88" i="1"/>
  <c r="O51" i="1"/>
  <c r="O43" i="1"/>
  <c r="O65" i="1"/>
  <c r="C15" i="1"/>
  <c r="F18" i="1" s="1"/>
  <c r="O85" i="1"/>
  <c r="O59" i="1"/>
  <c r="O48" i="1"/>
  <c r="O24" i="1"/>
  <c r="O69" i="1"/>
  <c r="O26" i="1"/>
  <c r="O33" i="1"/>
  <c r="O66" i="1"/>
  <c r="O72" i="1"/>
  <c r="O46" i="1"/>
  <c r="O50" i="1"/>
  <c r="O70" i="1"/>
  <c r="O57" i="1"/>
  <c r="O35" i="1"/>
  <c r="O68" i="1"/>
  <c r="O32" i="1"/>
  <c r="O36" i="1"/>
  <c r="O21" i="1"/>
  <c r="O54" i="1"/>
  <c r="O38" i="1"/>
  <c r="O34" i="1"/>
  <c r="O79" i="1"/>
  <c r="O29" i="1"/>
  <c r="O83" i="1"/>
  <c r="O76" i="1"/>
  <c r="O39" i="1"/>
  <c r="O75" i="1"/>
  <c r="O40" i="1"/>
  <c r="O49" i="1"/>
  <c r="O25" i="1"/>
  <c r="O58" i="1"/>
  <c r="O84" i="1"/>
  <c r="O73" i="1"/>
  <c r="O53" i="1"/>
  <c r="O62" i="1"/>
  <c r="C18" i="1" l="1"/>
  <c r="F19" i="1"/>
</calcChain>
</file>

<file path=xl/sharedStrings.xml><?xml version="1.0" encoding="utf-8"?>
<sst xmlns="http://schemas.openxmlformats.org/spreadsheetml/2006/main" count="717" uniqueCount="331">
  <si>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</si>
  <si>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</si>
  <si>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</si>
  <si>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</si>
  <si>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</si>
  <si>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</si>
  <si>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</si>
  <si>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</si>
  <si>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</si>
  <si>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</si>
  <si>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</si>
  <si>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</si>
  <si>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</si>
  <si>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</si>
  <si>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</si>
  <si>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</si>
  <si>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</si>
  <si>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</si>
  <si>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</si>
  <si>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</si>
  <si>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</si>
  <si>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</si>
  <si>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</si>
  <si>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</si>
  <si>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</si>
  <si>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</si>
  <si>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Bull.28</t>
  </si>
  <si>
    <t>B</t>
  </si>
  <si>
    <t>BBSAG Bull.29</t>
  </si>
  <si>
    <t>BBSAG Bull.30</t>
  </si>
  <si>
    <t>BBSAG Bull.34</t>
  </si>
  <si>
    <t>BBSAG Bull.37</t>
  </si>
  <si>
    <t>BBSAG Bull.38</t>
  </si>
  <si>
    <t>BBSAG Bull.42</t>
  </si>
  <si>
    <t>BBSAG Bull.44</t>
  </si>
  <si>
    <t>BBSAG Bull.45</t>
  </si>
  <si>
    <t>BBSAG Bull.47</t>
  </si>
  <si>
    <t>BBSAG Bull.48</t>
  </si>
  <si>
    <t>BBSAG Bull.49</t>
  </si>
  <si>
    <t>BBSAG Bull.54</t>
  </si>
  <si>
    <t>BBSAG Bull.55</t>
  </si>
  <si>
    <t>BBSAG Bull.56</t>
  </si>
  <si>
    <t>Elias D</t>
  </si>
  <si>
    <t>Nikolaou I</t>
  </si>
  <si>
    <t>BBSAG Bull.60</t>
  </si>
  <si>
    <t>Schildknecht T</t>
  </si>
  <si>
    <t>BBSAG Bull.61</t>
  </si>
  <si>
    <t>BBSAG Bull.67</t>
  </si>
  <si>
    <t>BBSAG Bull.69</t>
  </si>
  <si>
    <t>BBSAG Bull.72</t>
  </si>
  <si>
    <t>Mavrofridis G</t>
  </si>
  <si>
    <t>BBSAG Bull.73</t>
  </si>
  <si>
    <t>BBSAG Bull.74</t>
  </si>
  <si>
    <t>BBSAG Bull.79</t>
  </si>
  <si>
    <t>BBSAG Bull.80</t>
  </si>
  <si>
    <t>BBSAG Bull.81</t>
  </si>
  <si>
    <t>BBSAG Bull.83</t>
  </si>
  <si>
    <t>BBSAG Bull.84</t>
  </si>
  <si>
    <t>BBSAG Bull.85</t>
  </si>
  <si>
    <t>BBSAG Bull.88</t>
  </si>
  <si>
    <t>BBSAG Bull.89</t>
  </si>
  <si>
    <t>BBSAG Bull.92</t>
  </si>
  <si>
    <t>BBSAG Bull.95</t>
  </si>
  <si>
    <t>BBSAG Bull.97</t>
  </si>
  <si>
    <t>BBSAG Bull.101</t>
  </si>
  <si>
    <t>BBSAG Bull.104</t>
  </si>
  <si>
    <t>BBSAG Bull.106</t>
  </si>
  <si>
    <t>BBSAG Bull.107</t>
  </si>
  <si>
    <t>BBSAG Bull.108</t>
  </si>
  <si>
    <t>BBSAG Bull.109</t>
  </si>
  <si>
    <t>BBSAG Bull.112</t>
  </si>
  <si>
    <t>Kohl M</t>
  </si>
  <si>
    <t>BBSAG Bull.114</t>
  </si>
  <si>
    <t>I</t>
  </si>
  <si>
    <t>IBVS 5583</t>
  </si>
  <si>
    <t>IBVS 5543</t>
  </si>
  <si>
    <t>EA/SD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</si>
  <si>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</si>
  <si>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</si>
  <si>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</si>
  <si>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</si>
  <si>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</si>
  <si>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</si>
  <si>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</si>
  <si>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</si>
  <si>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</si>
  <si>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OEJV 0003</t>
  </si>
  <si>
    <t>Add cycle</t>
  </si>
  <si>
    <t>Old Cycle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</si>
  <si>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</si>
  <si>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</si>
  <si>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</si>
  <si>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</si>
  <si>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</si>
  <si>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</si>
  <si>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</si>
  <si>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</si>
  <si>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</si>
  <si>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</si>
  <si>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</si>
  <si>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</si>
  <si>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</si>
  <si>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2442956.495 </t>
  </si>
  <si>
    <t> 26.06.1976 23:52 </t>
  </si>
  <si>
    <t> 0.006 </t>
  </si>
  <si>
    <t>V </t>
  </si>
  <si>
    <t> K.Locher </t>
  </si>
  <si>
    <t> BBS 28 </t>
  </si>
  <si>
    <t>2442961.495 </t>
  </si>
  <si>
    <t> 01.07.1976 23:52 </t>
  </si>
  <si>
    <t> 0.004 </t>
  </si>
  <si>
    <t> BBS 29 </t>
  </si>
  <si>
    <t>2442996.508 </t>
  </si>
  <si>
    <t> 06.08.1976 00:11 </t>
  </si>
  <si>
    <t>2443011.510 </t>
  </si>
  <si>
    <t> 21.08.1976 00:14 </t>
  </si>
  <si>
    <t>2443017.353 </t>
  </si>
  <si>
    <t> 26.08.1976 20:28 </t>
  </si>
  <si>
    <t> 0.011 </t>
  </si>
  <si>
    <t>2443042.357 </t>
  </si>
  <si>
    <t> 20.09.1976 20:34 </t>
  </si>
  <si>
    <t> 0.008 </t>
  </si>
  <si>
    <t> BBS 30 </t>
  </si>
  <si>
    <t>2443347.454 </t>
  </si>
  <si>
    <t> 22.07.1977 22:53 </t>
  </si>
  <si>
    <t> BBS 34 </t>
  </si>
  <si>
    <t>2443657.555 </t>
  </si>
  <si>
    <t> 29.05.1978 01:19 </t>
  </si>
  <si>
    <t> BBS 37 </t>
  </si>
  <si>
    <t>2443713.409 </t>
  </si>
  <si>
    <t> 23.07.1978 21:48 </t>
  </si>
  <si>
    <t> 0.014 </t>
  </si>
  <si>
    <t> BBS 38 </t>
  </si>
  <si>
    <t>2443957.643 </t>
  </si>
  <si>
    <t> 25.03.1979 03:25 </t>
  </si>
  <si>
    <t> BBS 42 </t>
  </si>
  <si>
    <t>2444048.507 </t>
  </si>
  <si>
    <t> 24.06.1979 00:10 </t>
  </si>
  <si>
    <t> BBS 44 </t>
  </si>
  <si>
    <t>2444114.372 </t>
  </si>
  <si>
    <t> 28.08.1979 20:55 </t>
  </si>
  <si>
    <t> 0.017 </t>
  </si>
  <si>
    <t>2444134.368 </t>
  </si>
  <si>
    <t> 17.09.1979 20:49 </t>
  </si>
  <si>
    <t> BBS 45 </t>
  </si>
  <si>
    <t>2444343.604 </t>
  </si>
  <si>
    <t> 14.04.1980 02:29 </t>
  </si>
  <si>
    <t> 0.009 </t>
  </si>
  <si>
    <t> BBS 47 </t>
  </si>
  <si>
    <t>2444404.459 </t>
  </si>
  <si>
    <t> 13.06.1980 23:00 </t>
  </si>
  <si>
    <t> 0.012 </t>
  </si>
  <si>
    <t> BBS 48 </t>
  </si>
  <si>
    <t>2444449.472 </t>
  </si>
  <si>
    <t> 28.07.1980 23:19 </t>
  </si>
  <si>
    <t> BBS 49 </t>
  </si>
  <si>
    <t>2444459.466 </t>
  </si>
  <si>
    <t> 07.08.1980 23:11 </t>
  </si>
  <si>
    <t> 0.001 </t>
  </si>
  <si>
    <t>2444704.548 </t>
  </si>
  <si>
    <t> 10.04.1981 01:09 </t>
  </si>
  <si>
    <t> BBS 54 </t>
  </si>
  <si>
    <t>2444754.564 </t>
  </si>
  <si>
    <t> 30.05.1981 01:32 </t>
  </si>
  <si>
    <t>2444770.400 </t>
  </si>
  <si>
    <t> 14.06.1981 21:36 </t>
  </si>
  <si>
    <t> BBS 55 </t>
  </si>
  <si>
    <t>2444810.417 </t>
  </si>
  <si>
    <t> 24.07.1981 22:00 </t>
  </si>
  <si>
    <t> BBS 56 </t>
  </si>
  <si>
    <t>2444810.418 </t>
  </si>
  <si>
    <t> 24.07.1981 22:01 </t>
  </si>
  <si>
    <t> D.E.Elias </t>
  </si>
  <si>
    <t>2444810.421 </t>
  </si>
  <si>
    <t> 24.07.1981 22:06 </t>
  </si>
  <si>
    <t> I.Nikolaou </t>
  </si>
  <si>
    <t>2444850.424 </t>
  </si>
  <si>
    <t> 02.09.1981 22:10 </t>
  </si>
  <si>
    <t> 0.002 </t>
  </si>
  <si>
    <t>2445115.509 </t>
  </si>
  <si>
    <t> 26.05.1982 00:12 </t>
  </si>
  <si>
    <t> BBS 60 </t>
  </si>
  <si>
    <t>2445115.513 </t>
  </si>
  <si>
    <t> 26.05.1982 00:18 </t>
  </si>
  <si>
    <t> T.Schildknecht </t>
  </si>
  <si>
    <t>2445145.515 </t>
  </si>
  <si>
    <t> 25.06.1982 00:21 </t>
  </si>
  <si>
    <t> 0.000 </t>
  </si>
  <si>
    <t> BBS 61 </t>
  </si>
  <si>
    <t>2445526.463 </t>
  </si>
  <si>
    <t> 10.07.1983 23:06 </t>
  </si>
  <si>
    <t> -0.006 </t>
  </si>
  <si>
    <t> BBS 67 </t>
  </si>
  <si>
    <t>2445612.331 </t>
  </si>
  <si>
    <t> 04.10.1983 19:56 </t>
  </si>
  <si>
    <t> BBS 69 </t>
  </si>
  <si>
    <t>2445861.577 </t>
  </si>
  <si>
    <t> 10.06.1984 01:50 </t>
  </si>
  <si>
    <t> BBS 72 </t>
  </si>
  <si>
    <t>2445861.579 </t>
  </si>
  <si>
    <t> 10.06.1984 01:53 </t>
  </si>
  <si>
    <t>2445882.420 </t>
  </si>
  <si>
    <t> 30.06.1984 22:04 </t>
  </si>
  <si>
    <t> 0.005 </t>
  </si>
  <si>
    <t> G.Mavrofridis </t>
  </si>
  <si>
    <t> BBS 73 </t>
  </si>
  <si>
    <t>2445932.431 </t>
  </si>
  <si>
    <t> 19.08.1984 22:20 </t>
  </si>
  <si>
    <t>2445998.282 </t>
  </si>
  <si>
    <t> 24.10.1984 18:46 </t>
  </si>
  <si>
    <t> BBS 74 </t>
  </si>
  <si>
    <t>2446517.621 </t>
  </si>
  <si>
    <t> 28.03.1986 02:54 </t>
  </si>
  <si>
    <t> BBS 79 </t>
  </si>
  <si>
    <t>2446568.471 </t>
  </si>
  <si>
    <t> 17.05.1986 23:18 </t>
  </si>
  <si>
    <t> BBS 80 </t>
  </si>
  <si>
    <t>2446674.388 </t>
  </si>
  <si>
    <t> 31.08.1986 21:18 </t>
  </si>
  <si>
    <t> 0.056 </t>
  </si>
  <si>
    <t> BBS 81 </t>
  </si>
  <si>
    <t>2446908.581 </t>
  </si>
  <si>
    <t> 23.04.1987 01:56 </t>
  </si>
  <si>
    <t> BBS 83 </t>
  </si>
  <si>
    <t>2446949.414 </t>
  </si>
  <si>
    <t> 02.06.1987 21:56 </t>
  </si>
  <si>
    <t> -0.005 </t>
  </si>
  <si>
    <t> BBS 84 </t>
  </si>
  <si>
    <t>2447029.457 </t>
  </si>
  <si>
    <t> 21.08.1987 22:58 </t>
  </si>
  <si>
    <t> 0.013 </t>
  </si>
  <si>
    <t> BBS 85 </t>
  </si>
  <si>
    <t>2447294.534 </t>
  </si>
  <si>
    <t> 13.05.1988 00:48 </t>
  </si>
  <si>
    <t> BBS 88 </t>
  </si>
  <si>
    <t>2447430.398 </t>
  </si>
  <si>
    <t> 25.09.1988 21:33 </t>
  </si>
  <si>
    <t> -0.007 </t>
  </si>
  <si>
    <t> BBS 89 </t>
  </si>
  <si>
    <t>2447746.332 </t>
  </si>
  <si>
    <t> 07.08.1989 19:58 </t>
  </si>
  <si>
    <t> BBS 92 </t>
  </si>
  <si>
    <t>2448041.427 </t>
  </si>
  <si>
    <t> 29.05.1990 22:14 </t>
  </si>
  <si>
    <t> -0.004 </t>
  </si>
  <si>
    <t> BBS 95 </t>
  </si>
  <si>
    <t>2448361.530 </t>
  </si>
  <si>
    <t> 15.04.1991 00:43 </t>
  </si>
  <si>
    <t> BBS 97 </t>
  </si>
  <si>
    <t>2448802.485 </t>
  </si>
  <si>
    <t> 28.06.1992 23:38 </t>
  </si>
  <si>
    <t> -0.020 </t>
  </si>
  <si>
    <t> BBS 101 </t>
  </si>
  <si>
    <t>2449097.573 </t>
  </si>
  <si>
    <t> 20.04.1993 01:45 </t>
  </si>
  <si>
    <t> -0.026 </t>
  </si>
  <si>
    <t> BBS 104 </t>
  </si>
  <si>
    <t>2449158.459 </t>
  </si>
  <si>
    <t> 19.06.1993 23:00 </t>
  </si>
  <si>
    <t> P.Stepan </t>
  </si>
  <si>
    <t> BRNO 31 </t>
  </si>
  <si>
    <t>2449493.573 </t>
  </si>
  <si>
    <t> 21.05.1994 01:45 </t>
  </si>
  <si>
    <t> 0.016 </t>
  </si>
  <si>
    <t> BBS 106 </t>
  </si>
  <si>
    <t>2449574.421 </t>
  </si>
  <si>
    <t> 09.08.1994 22:06 </t>
  </si>
  <si>
    <t> BBS 107 </t>
  </si>
  <si>
    <t>2449594.455 </t>
  </si>
  <si>
    <t> 29.08.1994 22:55 </t>
  </si>
  <si>
    <t> 0.032 </t>
  </si>
  <si>
    <t>2449600.275 </t>
  </si>
  <si>
    <t> 04.09.1994 18:36 </t>
  </si>
  <si>
    <t>2449650.272 </t>
  </si>
  <si>
    <t> 24.10.1994 18:31 </t>
  </si>
  <si>
    <t> -0.002 </t>
  </si>
  <si>
    <t> BBS 108 </t>
  </si>
  <si>
    <t>2449859.501 </t>
  </si>
  <si>
    <t> 22.05.1995 00:01 </t>
  </si>
  <si>
    <t> BBS 109 </t>
  </si>
  <si>
    <t>2450250.443 </t>
  </si>
  <si>
    <t> 15.06.1996 22:37 </t>
  </si>
  <si>
    <t> -0.021 </t>
  </si>
  <si>
    <t> BBS 112 </t>
  </si>
  <si>
    <t>2450250.469 </t>
  </si>
  <si>
    <t> 15.06.1996 23:15 </t>
  </si>
  <si>
    <t> M.Kohl </t>
  </si>
  <si>
    <t> BBS 114 </t>
  </si>
  <si>
    <t>2452464.494 </t>
  </si>
  <si>
    <t> 08.07.2002 23:51 </t>
  </si>
  <si>
    <t> BBS 128 </t>
  </si>
  <si>
    <t>2452504.5063 </t>
  </si>
  <si>
    <t> 18.08.2002 00:09 </t>
  </si>
  <si>
    <t> -0.0039 </t>
  </si>
  <si>
    <t>E </t>
  </si>
  <si>
    <t>?</t>
  </si>
  <si>
    <t> M.Zejda </t>
  </si>
  <si>
    <t>IBVS 5583 </t>
  </si>
  <si>
    <t>2452820.446 </t>
  </si>
  <si>
    <t> 29.06.2003 22:42 </t>
  </si>
  <si>
    <t> 0.003 </t>
  </si>
  <si>
    <t> BBS 129 </t>
  </si>
  <si>
    <t>2453092.199 </t>
  </si>
  <si>
    <t> 27.03.2004 16:46 </t>
  </si>
  <si>
    <t>C </t>
  </si>
  <si>
    <t> P.Zasche (INTEGRAL/OMC) </t>
  </si>
  <si>
    <t> arXiv 1102.2742 </t>
  </si>
  <si>
    <t>2453150.545 </t>
  </si>
  <si>
    <t> 25.05.2004 01:04 </t>
  </si>
  <si>
    <t> BBS 130 </t>
  </si>
  <si>
    <t>2453308.096 </t>
  </si>
  <si>
    <t> 29.10.2004 14:18 </t>
  </si>
  <si>
    <t>2453566.517 </t>
  </si>
  <si>
    <t> 15.07.2005 00:24 </t>
  </si>
  <si>
    <t>OEJV 0003 </t>
  </si>
  <si>
    <t>2453612.3607 </t>
  </si>
  <si>
    <t> 29.08.2005 20:39 </t>
  </si>
  <si>
    <t> 0.0000 </t>
  </si>
  <si>
    <t> M. Zejda et al. </t>
  </si>
  <si>
    <t>IBVS 5741 </t>
  </si>
  <si>
    <t>2456177.34681 </t>
  </si>
  <si>
    <t> 06.09.2012 20:19 </t>
  </si>
  <si>
    <t> 0.00783 </t>
  </si>
  <si>
    <t> J.Trnka </t>
  </si>
  <si>
    <t>OEJV 0160 </t>
  </si>
  <si>
    <t>s5</t>
  </si>
  <si>
    <t>s6</t>
  </si>
  <si>
    <t>s7</t>
  </si>
  <si>
    <t>vis/CCD</t>
  </si>
  <si>
    <t>OEJV 0211</t>
  </si>
  <si>
    <t>V0479 Aql / GSC 01030-02334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</si>
</sst>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1" fontId="1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V0479 Aql - O-C Diagr.</a:t>
            </a:r>
          </a:p>
        </c:rich>
      </c:tx>
      <c:layout>
        <c:manualLayout>
          <c:xMode val="edge"/>
          <c:yMode val="edge"/>
          <c:x val="0.3660135865369769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769252958613219"/>
          <c:w val="0.80719083051028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0-4411-BE00-A959E00D8F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-4.1724999973666854E-3</c:v>
                </c:pt>
                <c:pt idx="2">
                  <c:v>-5.757499995524995E-3</c:v>
                </c:pt>
                <c:pt idx="3">
                  <c:v>-3.8524999981746078E-3</c:v>
                </c:pt>
                <c:pt idx="4">
                  <c:v>-6.6074999995180406E-3</c:v>
                </c:pt>
                <c:pt idx="5">
                  <c:v>1.2100000021746382E-3</c:v>
                </c:pt>
                <c:pt idx="6">
                  <c:v>-2.7149999950779602E-3</c:v>
                </c:pt>
                <c:pt idx="7">
                  <c:v>-2.3999999975785613E-3</c:v>
                </c:pt>
                <c:pt idx="8">
                  <c:v>3.3000000257743523E-4</c:v>
                </c:pt>
                <c:pt idx="9">
                  <c:v>3.2974999994621612E-3</c:v>
                </c:pt>
                <c:pt idx="10">
                  <c:v>-6.7700000072363764E-3</c:v>
                </c:pt>
                <c:pt idx="11">
                  <c:v>-4.8974999954225495E-3</c:v>
                </c:pt>
                <c:pt idx="12">
                  <c:v>5.9000000037485734E-3</c:v>
                </c:pt>
                <c:pt idx="13">
                  <c:v>-4.4399999969755299E-3</c:v>
                </c:pt>
                <c:pt idx="14">
                  <c:v>-1.4124999943305738E-3</c:v>
                </c:pt>
                <c:pt idx="15">
                  <c:v>9.7000000823754817E-4</c:v>
                </c:pt>
                <c:pt idx="16">
                  <c:v>-2.9499999800464138E-4</c:v>
                </c:pt>
                <c:pt idx="17">
                  <c:v>-9.4649999955436215E-3</c:v>
                </c:pt>
                <c:pt idx="18">
                  <c:v>-5.1299999977345578E-3</c:v>
                </c:pt>
                <c:pt idx="19">
                  <c:v>-4.9799999978858978E-3</c:v>
                </c:pt>
                <c:pt idx="20">
                  <c:v>-7.3324999975739047E-3</c:v>
                </c:pt>
                <c:pt idx="21">
                  <c:v>-3.0124999975669198E-3</c:v>
                </c:pt>
                <c:pt idx="22">
                  <c:v>-2.0125000010011718E-3</c:v>
                </c:pt>
                <c:pt idx="23">
                  <c:v>-2.0125000010011718E-3</c:v>
                </c:pt>
                <c:pt idx="24">
                  <c:v>9.8750000324798748E-4</c:v>
                </c:pt>
                <c:pt idx="25">
                  <c:v>-8.692499999597203E-3</c:v>
                </c:pt>
                <c:pt idx="26">
                  <c:v>-7.6975000047241338E-3</c:v>
                </c:pt>
                <c:pt idx="27">
                  <c:v>-3.6975000039092265E-3</c:v>
                </c:pt>
                <c:pt idx="28">
                  <c:v>-1.1207499999727588E-2</c:v>
                </c:pt>
                <c:pt idx="29">
                  <c:v>-1.7264999994949903E-2</c:v>
                </c:pt>
                <c:pt idx="30">
                  <c:v>-9.8074999987147748E-3</c:v>
                </c:pt>
                <c:pt idx="31">
                  <c:v>-9.4600000011269003E-3</c:v>
                </c:pt>
                <c:pt idx="32">
                  <c:v>-7.4600000007194467E-3</c:v>
                </c:pt>
                <c:pt idx="33">
                  <c:v>-6.397500001185108E-3</c:v>
                </c:pt>
                <c:pt idx="34">
                  <c:v>-1.1247500005993061E-2</c:v>
                </c:pt>
                <c:pt idx="35">
                  <c:v>-1.4449999995122198E-2</c:v>
                </c:pt>
                <c:pt idx="36">
                  <c:v>-6.6924999991897494E-3</c:v>
                </c:pt>
                <c:pt idx="37">
                  <c:v>-6.140000004961621E-3</c:v>
                </c:pt>
                <c:pt idx="38">
                  <c:v>0</c:v>
                </c:pt>
                <c:pt idx="39">
                  <c:v>-3.9199999955599196E-3</c:v>
                </c:pt>
                <c:pt idx="40">
                  <c:v>-1.7197500004840549E-2</c:v>
                </c:pt>
                <c:pt idx="41">
                  <c:v>4.4250000064494088E-4</c:v>
                </c:pt>
                <c:pt idx="42">
                  <c:v>-6.5624999988358468E-3</c:v>
                </c:pt>
                <c:pt idx="43">
                  <c:v>-1.8954999992274679E-2</c:v>
                </c:pt>
                <c:pt idx="44">
                  <c:v>-1.8407499992463272E-2</c:v>
                </c:pt>
                <c:pt idx="45">
                  <c:v>-1.692249999177875E-2</c:v>
                </c:pt>
                <c:pt idx="46">
                  <c:v>-1.5362499994807877E-2</c:v>
                </c:pt>
                <c:pt idx="47">
                  <c:v>-3.3439999999245629E-2</c:v>
                </c:pt>
                <c:pt idx="48">
                  <c:v>-3.8955000003625173E-2</c:v>
                </c:pt>
                <c:pt idx="49">
                  <c:v>-5.5724999983794987E-3</c:v>
                </c:pt>
                <c:pt idx="50">
                  <c:v>2.2324999954435043E-3</c:v>
                </c:pt>
                <c:pt idx="51">
                  <c:v>-8.724999992409721E-3</c:v>
                </c:pt>
                <c:pt idx="52">
                  <c:v>1.8935000000055879E-2</c:v>
                </c:pt>
                <c:pt idx="53">
                  <c:v>3.7525000007008202E-3</c:v>
                </c:pt>
                <c:pt idx="54">
                  <c:v>-1.509749999968335E-2</c:v>
                </c:pt>
                <c:pt idx="55">
                  <c:v>-1.9070000002102461E-2</c:v>
                </c:pt>
                <c:pt idx="56">
                  <c:v>-3.4297499994863756E-2</c:v>
                </c:pt>
                <c:pt idx="57">
                  <c:v>-3.4297499994863756E-2</c:v>
                </c:pt>
                <c:pt idx="58">
                  <c:v>-8.2974999968428165E-3</c:v>
                </c:pt>
                <c:pt idx="59">
                  <c:v>-1.825749999989057E-2</c:v>
                </c:pt>
                <c:pt idx="61">
                  <c:v>-1.2389999996230472E-2</c:v>
                </c:pt>
                <c:pt idx="62">
                  <c:v>-1.2174999996204861E-2</c:v>
                </c:pt>
                <c:pt idx="64">
                  <c:v>-1.6927500000747386E-2</c:v>
                </c:pt>
                <c:pt idx="65">
                  <c:v>-1.1152500002935994E-2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0-4411-BE00-A959E00D8F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10-4411-BE00-A959E00D8F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0">
                  <c:v>-1.863749999756692E-2</c:v>
                </c:pt>
                <c:pt idx="63">
                  <c:v>-1.7999999996391125E-2</c:v>
                </c:pt>
                <c:pt idx="66">
                  <c:v>-1.531500000419328E-2</c:v>
                </c:pt>
                <c:pt idx="67">
                  <c:v>-8.7124999990919605E-3</c:v>
                </c:pt>
                <c:pt idx="68">
                  <c:v>1.0999999940395355E-3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10-4411-BE00-A959E00D8F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10-4411-BE00-A959E00D8F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10-4411-BE00-A959E00D8F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10-4411-BE00-A959E00D8F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-9.8466997079485599E-2</c:v>
                </c:pt>
                <c:pt idx="1">
                  <c:v>-4.626273195906809E-2</c:v>
                </c:pt>
                <c:pt idx="2">
                  <c:v>-4.6247505397854612E-2</c:v>
                </c:pt>
                <c:pt idx="3">
                  <c:v>-4.6140919469360248E-2</c:v>
                </c:pt>
                <c:pt idx="4">
                  <c:v>-4.6095239785719805E-2</c:v>
                </c:pt>
                <c:pt idx="5">
                  <c:v>-4.6077475464304081E-2</c:v>
                </c:pt>
                <c:pt idx="6">
                  <c:v>-4.6001342658236674E-2</c:v>
                </c:pt>
                <c:pt idx="7">
                  <c:v>-4.5072522424214376E-2</c:v>
                </c:pt>
                <c:pt idx="8">
                  <c:v>-4.4128475628978592E-2</c:v>
                </c:pt>
                <c:pt idx="9">
                  <c:v>-4.3958445695428054E-2</c:v>
                </c:pt>
                <c:pt idx="10">
                  <c:v>-4.3214881956169765E-2</c:v>
                </c:pt>
                <c:pt idx="11">
                  <c:v>-4.293826609412487E-2</c:v>
                </c:pt>
                <c:pt idx="12">
                  <c:v>-4.2737783038147382E-2</c:v>
                </c:pt>
                <c:pt idx="13">
                  <c:v>-4.2676876793293461E-2</c:v>
                </c:pt>
                <c:pt idx="14">
                  <c:v>-4.2039898982529529E-2</c:v>
                </c:pt>
                <c:pt idx="15">
                  <c:v>-4.185464248776552E-2</c:v>
                </c:pt>
                <c:pt idx="16">
                  <c:v>-4.1717603436844192E-2</c:v>
                </c:pt>
                <c:pt idx="17">
                  <c:v>-4.1687150314417235E-2</c:v>
                </c:pt>
                <c:pt idx="18">
                  <c:v>-4.0941048814956693E-2</c:v>
                </c:pt>
                <c:pt idx="19">
                  <c:v>-4.0788783202821893E-2</c:v>
                </c:pt>
                <c:pt idx="20">
                  <c:v>-4.0740565758979205E-2</c:v>
                </c:pt>
                <c:pt idx="21">
                  <c:v>-4.0618753269271363E-2</c:v>
                </c:pt>
                <c:pt idx="22">
                  <c:v>-4.0618753269271363E-2</c:v>
                </c:pt>
                <c:pt idx="23">
                  <c:v>-4.0618753269271363E-2</c:v>
                </c:pt>
                <c:pt idx="24">
                  <c:v>-4.0618753269271363E-2</c:v>
                </c:pt>
                <c:pt idx="25">
                  <c:v>-4.0496940779563513E-2</c:v>
                </c:pt>
                <c:pt idx="26">
                  <c:v>-3.9689933035249057E-2</c:v>
                </c:pt>
                <c:pt idx="27">
                  <c:v>-3.9689933035249057E-2</c:v>
                </c:pt>
                <c:pt idx="28">
                  <c:v>-3.9598573667968172E-2</c:v>
                </c:pt>
                <c:pt idx="29">
                  <c:v>-3.8438817255541415E-2</c:v>
                </c:pt>
                <c:pt idx="30">
                  <c:v>-3.8177427954710005E-2</c:v>
                </c:pt>
                <c:pt idx="31">
                  <c:v>-3.7418637654238231E-2</c:v>
                </c:pt>
                <c:pt idx="32">
                  <c:v>-3.7418637654238231E-2</c:v>
                </c:pt>
                <c:pt idx="33">
                  <c:v>-3.7355193649182064E-2</c:v>
                </c:pt>
                <c:pt idx="34">
                  <c:v>-3.7202928037047257E-2</c:v>
                </c:pt>
                <c:pt idx="35">
                  <c:v>-3.7002444981069769E-2</c:v>
                </c:pt>
                <c:pt idx="36">
                  <c:v>-3.5421420375070053E-2</c:v>
                </c:pt>
                <c:pt idx="37">
                  <c:v>-3.5266617002733008E-2</c:v>
                </c:pt>
                <c:pt idx="38">
                  <c:v>-3.4944321457047664E-2</c:v>
                </c:pt>
                <c:pt idx="39">
                  <c:v>-3.4231210840216339E-2</c:v>
                </c:pt>
                <c:pt idx="40">
                  <c:v>-3.4106860590306251E-2</c:v>
                </c:pt>
                <c:pt idx="41">
                  <c:v>-3.3863235610890566E-2</c:v>
                </c:pt>
                <c:pt idx="42">
                  <c:v>-3.3056227866576096E-2</c:v>
                </c:pt>
                <c:pt idx="43">
                  <c:v>-3.264257295360988E-2</c:v>
                </c:pt>
                <c:pt idx="44">
                  <c:v>-3.1680761836958365E-2</c:v>
                </c:pt>
                <c:pt idx="45">
                  <c:v>-3.0782394725363024E-2</c:v>
                </c:pt>
                <c:pt idx="46">
                  <c:v>-2.9807894807700283E-2</c:v>
                </c:pt>
                <c:pt idx="47">
                  <c:v>-2.8465419660711769E-2</c:v>
                </c:pt>
                <c:pt idx="48">
                  <c:v>-2.7567052549116414E-2</c:v>
                </c:pt>
                <c:pt idx="49">
                  <c:v>-2.7381796054352411E-2</c:v>
                </c:pt>
                <c:pt idx="50">
                  <c:v>-2.6361616453049228E-2</c:v>
                </c:pt>
                <c:pt idx="51">
                  <c:v>-2.6115453713431283E-2</c:v>
                </c:pt>
                <c:pt idx="52">
                  <c:v>-2.6054547468577369E-2</c:v>
                </c:pt>
                <c:pt idx="53">
                  <c:v>-2.6036783147161638E-2</c:v>
                </c:pt>
                <c:pt idx="54">
                  <c:v>-2.5884517535026838E-2</c:v>
                </c:pt>
                <c:pt idx="55">
                  <c:v>-2.5247539724262913E-2</c:v>
                </c:pt>
                <c:pt idx="56">
                  <c:v>-2.4057330189409185E-2</c:v>
                </c:pt>
                <c:pt idx="57">
                  <c:v>-2.4057330189409185E-2</c:v>
                </c:pt>
                <c:pt idx="58">
                  <c:v>-2.4057330189409185E-2</c:v>
                </c:pt>
                <c:pt idx="59">
                  <c:v>-1.7317039092241873E-2</c:v>
                </c:pt>
                <c:pt idx="60">
                  <c:v>-1.7195226602534031E-2</c:v>
                </c:pt>
                <c:pt idx="61">
                  <c:v>-1.6233415485882516E-2</c:v>
                </c:pt>
                <c:pt idx="62">
                  <c:v>-1.5406105659950084E-2</c:v>
                </c:pt>
                <c:pt idx="63">
                  <c:v>-1.5228462445792817E-2</c:v>
                </c:pt>
                <c:pt idx="64">
                  <c:v>-1.4748825767568183E-2</c:v>
                </c:pt>
                <c:pt idx="65">
                  <c:v>-1.3962120104871689E-2</c:v>
                </c:pt>
                <c:pt idx="66">
                  <c:v>-1.382254329374813E-2</c:v>
                </c:pt>
                <c:pt idx="67">
                  <c:v>-6.0138551514349325E-3</c:v>
                </c:pt>
                <c:pt idx="68">
                  <c:v>-5.3990639518873562E-4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10-4411-BE00-A959E00D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227824"/>
        <c:axId val="1"/>
      </c:scatterChart>
      <c:valAx>
        <c:axId val="52722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2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68661760417202"/>
          <c:y val="0.92000129214617399"/>
          <c:w val="0.663399722093561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V0479 Aql - O-C Diagr.</a:t>
            </a:r>
          </a:p>
        </c:rich>
      </c:tx>
      <c:layout>
        <c:manualLayout>
          <c:xMode val="edge"/>
          <c:yMode val="edge"/>
          <c:x val="0.3660135865369769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769252958613219"/>
          <c:w val="0.807190830510286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A0-4146-9CE4-4D2D93B94FD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-4.1724999973666854E-3</c:v>
                </c:pt>
                <c:pt idx="2">
                  <c:v>-5.757499995524995E-3</c:v>
                </c:pt>
                <c:pt idx="3">
                  <c:v>-3.8524999981746078E-3</c:v>
                </c:pt>
                <c:pt idx="4">
                  <c:v>-6.6074999995180406E-3</c:v>
                </c:pt>
                <c:pt idx="5">
                  <c:v>1.2100000021746382E-3</c:v>
                </c:pt>
                <c:pt idx="6">
                  <c:v>-2.7149999950779602E-3</c:v>
                </c:pt>
                <c:pt idx="7">
                  <c:v>-2.3999999975785613E-3</c:v>
                </c:pt>
                <c:pt idx="8">
                  <c:v>3.3000000257743523E-4</c:v>
                </c:pt>
                <c:pt idx="9">
                  <c:v>3.2974999994621612E-3</c:v>
                </c:pt>
                <c:pt idx="10">
                  <c:v>-6.7700000072363764E-3</c:v>
                </c:pt>
                <c:pt idx="11">
                  <c:v>-4.8974999954225495E-3</c:v>
                </c:pt>
                <c:pt idx="12">
                  <c:v>5.9000000037485734E-3</c:v>
                </c:pt>
                <c:pt idx="13">
                  <c:v>-4.4399999969755299E-3</c:v>
                </c:pt>
                <c:pt idx="14">
                  <c:v>-1.4124999943305738E-3</c:v>
                </c:pt>
                <c:pt idx="15">
                  <c:v>9.7000000823754817E-4</c:v>
                </c:pt>
                <c:pt idx="16">
                  <c:v>-2.9499999800464138E-4</c:v>
                </c:pt>
                <c:pt idx="17">
                  <c:v>-9.4649999955436215E-3</c:v>
                </c:pt>
                <c:pt idx="18">
                  <c:v>-5.1299999977345578E-3</c:v>
                </c:pt>
                <c:pt idx="19">
                  <c:v>-4.9799999978858978E-3</c:v>
                </c:pt>
                <c:pt idx="20">
                  <c:v>-7.3324999975739047E-3</c:v>
                </c:pt>
                <c:pt idx="21">
                  <c:v>-3.0124999975669198E-3</c:v>
                </c:pt>
                <c:pt idx="22">
                  <c:v>-2.0125000010011718E-3</c:v>
                </c:pt>
                <c:pt idx="23">
                  <c:v>-2.0125000010011718E-3</c:v>
                </c:pt>
                <c:pt idx="24">
                  <c:v>9.8750000324798748E-4</c:v>
                </c:pt>
                <c:pt idx="25">
                  <c:v>-8.692499999597203E-3</c:v>
                </c:pt>
                <c:pt idx="26">
                  <c:v>-7.6975000047241338E-3</c:v>
                </c:pt>
                <c:pt idx="27">
                  <c:v>-3.6975000039092265E-3</c:v>
                </c:pt>
                <c:pt idx="28">
                  <c:v>-1.1207499999727588E-2</c:v>
                </c:pt>
                <c:pt idx="29">
                  <c:v>-1.7264999994949903E-2</c:v>
                </c:pt>
                <c:pt idx="30">
                  <c:v>-9.8074999987147748E-3</c:v>
                </c:pt>
                <c:pt idx="31">
                  <c:v>-9.4600000011269003E-3</c:v>
                </c:pt>
                <c:pt idx="32">
                  <c:v>-7.4600000007194467E-3</c:v>
                </c:pt>
                <c:pt idx="33">
                  <c:v>-6.397500001185108E-3</c:v>
                </c:pt>
                <c:pt idx="34">
                  <c:v>-1.1247500005993061E-2</c:v>
                </c:pt>
                <c:pt idx="35">
                  <c:v>-1.4449999995122198E-2</c:v>
                </c:pt>
                <c:pt idx="36">
                  <c:v>-6.6924999991897494E-3</c:v>
                </c:pt>
                <c:pt idx="37">
                  <c:v>-6.140000004961621E-3</c:v>
                </c:pt>
                <c:pt idx="38">
                  <c:v>0</c:v>
                </c:pt>
                <c:pt idx="39">
                  <c:v>-3.9199999955599196E-3</c:v>
                </c:pt>
                <c:pt idx="40">
                  <c:v>-1.7197500004840549E-2</c:v>
                </c:pt>
                <c:pt idx="41">
                  <c:v>4.4250000064494088E-4</c:v>
                </c:pt>
                <c:pt idx="42">
                  <c:v>-6.5624999988358468E-3</c:v>
                </c:pt>
                <c:pt idx="43">
                  <c:v>-1.8954999992274679E-2</c:v>
                </c:pt>
                <c:pt idx="44">
                  <c:v>-1.8407499992463272E-2</c:v>
                </c:pt>
                <c:pt idx="45">
                  <c:v>-1.692249999177875E-2</c:v>
                </c:pt>
                <c:pt idx="46">
                  <c:v>-1.5362499994807877E-2</c:v>
                </c:pt>
                <c:pt idx="47">
                  <c:v>-3.3439999999245629E-2</c:v>
                </c:pt>
                <c:pt idx="48">
                  <c:v>-3.8955000003625173E-2</c:v>
                </c:pt>
                <c:pt idx="49">
                  <c:v>-5.5724999983794987E-3</c:v>
                </c:pt>
                <c:pt idx="50">
                  <c:v>2.2324999954435043E-3</c:v>
                </c:pt>
                <c:pt idx="51">
                  <c:v>-8.724999992409721E-3</c:v>
                </c:pt>
                <c:pt idx="52">
                  <c:v>1.8935000000055879E-2</c:v>
                </c:pt>
                <c:pt idx="53">
                  <c:v>3.7525000007008202E-3</c:v>
                </c:pt>
                <c:pt idx="54">
                  <c:v>-1.509749999968335E-2</c:v>
                </c:pt>
                <c:pt idx="55">
                  <c:v>-1.9070000002102461E-2</c:v>
                </c:pt>
                <c:pt idx="56">
                  <c:v>-3.4297499994863756E-2</c:v>
                </c:pt>
                <c:pt idx="57">
                  <c:v>-3.4297499994863756E-2</c:v>
                </c:pt>
                <c:pt idx="58">
                  <c:v>-8.2974999968428165E-3</c:v>
                </c:pt>
                <c:pt idx="59">
                  <c:v>-1.825749999989057E-2</c:v>
                </c:pt>
                <c:pt idx="61">
                  <c:v>-1.2389999996230472E-2</c:v>
                </c:pt>
                <c:pt idx="62">
                  <c:v>-1.2174999996204861E-2</c:v>
                </c:pt>
                <c:pt idx="64">
                  <c:v>-1.6927500000747386E-2</c:v>
                </c:pt>
                <c:pt idx="65">
                  <c:v>-1.1152500002935994E-2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A0-4146-9CE4-4D2D93B94F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A0-4146-9CE4-4D2D93B94F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0">
                  <c:v>-1.863749999756692E-2</c:v>
                </c:pt>
                <c:pt idx="63">
                  <c:v>-1.7999999996391125E-2</c:v>
                </c:pt>
                <c:pt idx="66">
                  <c:v>-1.531500000419328E-2</c:v>
                </c:pt>
                <c:pt idx="67">
                  <c:v>-8.7124999990919605E-3</c:v>
                </c:pt>
                <c:pt idx="68">
                  <c:v>1.0999999940395355E-3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A0-4146-9CE4-4D2D93B94F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A0-4146-9CE4-4D2D93B94F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A0-4146-9CE4-4D2D93B94F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4">
                    <c:v>0</c:v>
                  </c:pt>
                  <c:pt idx="46">
                    <c:v>8.0000000000000002E-3</c:v>
                  </c:pt>
                  <c:pt idx="47">
                    <c:v>5.0000000000000001E-3</c:v>
                  </c:pt>
                  <c:pt idx="48">
                    <c:v>2E-3</c:v>
                  </c:pt>
                  <c:pt idx="49">
                    <c:v>0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4.0000000000000001E-3</c:v>
                  </c:pt>
                  <c:pt idx="55">
                    <c:v>3.0000000000000001E-3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2E-3</c:v>
                  </c:pt>
                  <c:pt idx="59">
                    <c:v>0</c:v>
                  </c:pt>
                  <c:pt idx="60">
                    <c:v>5.7999999999999996E-3</c:v>
                  </c:pt>
                  <c:pt idx="61">
                    <c:v>4.0000000000000001E-3</c:v>
                  </c:pt>
                  <c:pt idx="62">
                    <c:v>0</c:v>
                  </c:pt>
                  <c:pt idx="63">
                    <c:v>4.0000000000000001E-3</c:v>
                  </c:pt>
                  <c:pt idx="64">
                    <c:v>0</c:v>
                  </c:pt>
                  <c:pt idx="65">
                    <c:v>2E-3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A0-4146-9CE4-4D2D93B94F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20571</c:v>
                </c:pt>
                <c:pt idx="2">
                  <c:v>20577</c:v>
                </c:pt>
                <c:pt idx="3">
                  <c:v>20619</c:v>
                </c:pt>
                <c:pt idx="4">
                  <c:v>20637</c:v>
                </c:pt>
                <c:pt idx="5">
                  <c:v>20644</c:v>
                </c:pt>
                <c:pt idx="6">
                  <c:v>20674</c:v>
                </c:pt>
                <c:pt idx="7">
                  <c:v>21040</c:v>
                </c:pt>
                <c:pt idx="8">
                  <c:v>21412</c:v>
                </c:pt>
                <c:pt idx="9">
                  <c:v>21479</c:v>
                </c:pt>
                <c:pt idx="10">
                  <c:v>21772</c:v>
                </c:pt>
                <c:pt idx="11">
                  <c:v>21881</c:v>
                </c:pt>
                <c:pt idx="12">
                  <c:v>21960</c:v>
                </c:pt>
                <c:pt idx="13">
                  <c:v>21984</c:v>
                </c:pt>
                <c:pt idx="14">
                  <c:v>22235</c:v>
                </c:pt>
                <c:pt idx="15">
                  <c:v>22308</c:v>
                </c:pt>
                <c:pt idx="16">
                  <c:v>22362</c:v>
                </c:pt>
                <c:pt idx="17">
                  <c:v>22374</c:v>
                </c:pt>
                <c:pt idx="18">
                  <c:v>22668</c:v>
                </c:pt>
                <c:pt idx="19">
                  <c:v>22728</c:v>
                </c:pt>
                <c:pt idx="20">
                  <c:v>22747</c:v>
                </c:pt>
                <c:pt idx="21">
                  <c:v>22795</c:v>
                </c:pt>
                <c:pt idx="22">
                  <c:v>22795</c:v>
                </c:pt>
                <c:pt idx="23">
                  <c:v>22795</c:v>
                </c:pt>
                <c:pt idx="24">
                  <c:v>22795</c:v>
                </c:pt>
                <c:pt idx="25">
                  <c:v>22843</c:v>
                </c:pt>
                <c:pt idx="26">
                  <c:v>23161</c:v>
                </c:pt>
                <c:pt idx="27">
                  <c:v>23161</c:v>
                </c:pt>
                <c:pt idx="28">
                  <c:v>23197</c:v>
                </c:pt>
                <c:pt idx="29">
                  <c:v>23654</c:v>
                </c:pt>
                <c:pt idx="30">
                  <c:v>23757</c:v>
                </c:pt>
                <c:pt idx="31">
                  <c:v>24056</c:v>
                </c:pt>
                <c:pt idx="32">
                  <c:v>24056</c:v>
                </c:pt>
                <c:pt idx="33">
                  <c:v>24081</c:v>
                </c:pt>
                <c:pt idx="34">
                  <c:v>24141</c:v>
                </c:pt>
                <c:pt idx="35">
                  <c:v>24220</c:v>
                </c:pt>
                <c:pt idx="36">
                  <c:v>24843</c:v>
                </c:pt>
                <c:pt idx="37">
                  <c:v>24904</c:v>
                </c:pt>
                <c:pt idx="38">
                  <c:v>25031</c:v>
                </c:pt>
                <c:pt idx="39">
                  <c:v>25312</c:v>
                </c:pt>
                <c:pt idx="40">
                  <c:v>25361</c:v>
                </c:pt>
                <c:pt idx="41">
                  <c:v>25457</c:v>
                </c:pt>
                <c:pt idx="42">
                  <c:v>25775</c:v>
                </c:pt>
                <c:pt idx="43">
                  <c:v>25938</c:v>
                </c:pt>
                <c:pt idx="44">
                  <c:v>26317</c:v>
                </c:pt>
                <c:pt idx="45">
                  <c:v>26671</c:v>
                </c:pt>
                <c:pt idx="46">
                  <c:v>27055</c:v>
                </c:pt>
                <c:pt idx="47">
                  <c:v>27584</c:v>
                </c:pt>
                <c:pt idx="48">
                  <c:v>27938</c:v>
                </c:pt>
                <c:pt idx="49">
                  <c:v>28011</c:v>
                </c:pt>
                <c:pt idx="50">
                  <c:v>28413</c:v>
                </c:pt>
                <c:pt idx="51">
                  <c:v>28510</c:v>
                </c:pt>
                <c:pt idx="52">
                  <c:v>28534</c:v>
                </c:pt>
                <c:pt idx="53">
                  <c:v>28541</c:v>
                </c:pt>
                <c:pt idx="54">
                  <c:v>28601</c:v>
                </c:pt>
                <c:pt idx="55">
                  <c:v>28852</c:v>
                </c:pt>
                <c:pt idx="56">
                  <c:v>29321</c:v>
                </c:pt>
                <c:pt idx="57">
                  <c:v>29321</c:v>
                </c:pt>
                <c:pt idx="58">
                  <c:v>29321</c:v>
                </c:pt>
                <c:pt idx="59">
                  <c:v>31977</c:v>
                </c:pt>
                <c:pt idx="60">
                  <c:v>32025</c:v>
                </c:pt>
                <c:pt idx="61">
                  <c:v>32404</c:v>
                </c:pt>
                <c:pt idx="62">
                  <c:v>32730</c:v>
                </c:pt>
                <c:pt idx="63">
                  <c:v>32800</c:v>
                </c:pt>
                <c:pt idx="64">
                  <c:v>32989</c:v>
                </c:pt>
                <c:pt idx="65">
                  <c:v>33299</c:v>
                </c:pt>
                <c:pt idx="66">
                  <c:v>33354</c:v>
                </c:pt>
                <c:pt idx="67">
                  <c:v>36431</c:v>
                </c:pt>
                <c:pt idx="68">
                  <c:v>38588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-9.8466997079485599E-2</c:v>
                </c:pt>
                <c:pt idx="1">
                  <c:v>-4.626273195906809E-2</c:v>
                </c:pt>
                <c:pt idx="2">
                  <c:v>-4.6247505397854612E-2</c:v>
                </c:pt>
                <c:pt idx="3">
                  <c:v>-4.6140919469360248E-2</c:v>
                </c:pt>
                <c:pt idx="4">
                  <c:v>-4.6095239785719805E-2</c:v>
                </c:pt>
                <c:pt idx="5">
                  <c:v>-4.6077475464304081E-2</c:v>
                </c:pt>
                <c:pt idx="6">
                  <c:v>-4.6001342658236674E-2</c:v>
                </c:pt>
                <c:pt idx="7">
                  <c:v>-4.5072522424214376E-2</c:v>
                </c:pt>
                <c:pt idx="8">
                  <c:v>-4.4128475628978592E-2</c:v>
                </c:pt>
                <c:pt idx="9">
                  <c:v>-4.3958445695428054E-2</c:v>
                </c:pt>
                <c:pt idx="10">
                  <c:v>-4.3214881956169765E-2</c:v>
                </c:pt>
                <c:pt idx="11">
                  <c:v>-4.293826609412487E-2</c:v>
                </c:pt>
                <c:pt idx="12">
                  <c:v>-4.2737783038147382E-2</c:v>
                </c:pt>
                <c:pt idx="13">
                  <c:v>-4.2676876793293461E-2</c:v>
                </c:pt>
                <c:pt idx="14">
                  <c:v>-4.2039898982529529E-2</c:v>
                </c:pt>
                <c:pt idx="15">
                  <c:v>-4.185464248776552E-2</c:v>
                </c:pt>
                <c:pt idx="16">
                  <c:v>-4.1717603436844192E-2</c:v>
                </c:pt>
                <c:pt idx="17">
                  <c:v>-4.1687150314417235E-2</c:v>
                </c:pt>
                <c:pt idx="18">
                  <c:v>-4.0941048814956693E-2</c:v>
                </c:pt>
                <c:pt idx="19">
                  <c:v>-4.0788783202821893E-2</c:v>
                </c:pt>
                <c:pt idx="20">
                  <c:v>-4.0740565758979205E-2</c:v>
                </c:pt>
                <c:pt idx="21">
                  <c:v>-4.0618753269271363E-2</c:v>
                </c:pt>
                <c:pt idx="22">
                  <c:v>-4.0618753269271363E-2</c:v>
                </c:pt>
                <c:pt idx="23">
                  <c:v>-4.0618753269271363E-2</c:v>
                </c:pt>
                <c:pt idx="24">
                  <c:v>-4.0618753269271363E-2</c:v>
                </c:pt>
                <c:pt idx="25">
                  <c:v>-4.0496940779563513E-2</c:v>
                </c:pt>
                <c:pt idx="26">
                  <c:v>-3.9689933035249057E-2</c:v>
                </c:pt>
                <c:pt idx="27">
                  <c:v>-3.9689933035249057E-2</c:v>
                </c:pt>
                <c:pt idx="28">
                  <c:v>-3.9598573667968172E-2</c:v>
                </c:pt>
                <c:pt idx="29">
                  <c:v>-3.8438817255541415E-2</c:v>
                </c:pt>
                <c:pt idx="30">
                  <c:v>-3.8177427954710005E-2</c:v>
                </c:pt>
                <c:pt idx="31">
                  <c:v>-3.7418637654238231E-2</c:v>
                </c:pt>
                <c:pt idx="32">
                  <c:v>-3.7418637654238231E-2</c:v>
                </c:pt>
                <c:pt idx="33">
                  <c:v>-3.7355193649182064E-2</c:v>
                </c:pt>
                <c:pt idx="34">
                  <c:v>-3.7202928037047257E-2</c:v>
                </c:pt>
                <c:pt idx="35">
                  <c:v>-3.7002444981069769E-2</c:v>
                </c:pt>
                <c:pt idx="36">
                  <c:v>-3.5421420375070053E-2</c:v>
                </c:pt>
                <c:pt idx="37">
                  <c:v>-3.5266617002733008E-2</c:v>
                </c:pt>
                <c:pt idx="38">
                  <c:v>-3.4944321457047664E-2</c:v>
                </c:pt>
                <c:pt idx="39">
                  <c:v>-3.4231210840216339E-2</c:v>
                </c:pt>
                <c:pt idx="40">
                  <c:v>-3.4106860590306251E-2</c:v>
                </c:pt>
                <c:pt idx="41">
                  <c:v>-3.3863235610890566E-2</c:v>
                </c:pt>
                <c:pt idx="42">
                  <c:v>-3.3056227866576096E-2</c:v>
                </c:pt>
                <c:pt idx="43">
                  <c:v>-3.264257295360988E-2</c:v>
                </c:pt>
                <c:pt idx="44">
                  <c:v>-3.1680761836958365E-2</c:v>
                </c:pt>
                <c:pt idx="45">
                  <c:v>-3.0782394725363024E-2</c:v>
                </c:pt>
                <c:pt idx="46">
                  <c:v>-2.9807894807700283E-2</c:v>
                </c:pt>
                <c:pt idx="47">
                  <c:v>-2.8465419660711769E-2</c:v>
                </c:pt>
                <c:pt idx="48">
                  <c:v>-2.7567052549116414E-2</c:v>
                </c:pt>
                <c:pt idx="49">
                  <c:v>-2.7381796054352411E-2</c:v>
                </c:pt>
                <c:pt idx="50">
                  <c:v>-2.6361616453049228E-2</c:v>
                </c:pt>
                <c:pt idx="51">
                  <c:v>-2.6115453713431283E-2</c:v>
                </c:pt>
                <c:pt idx="52">
                  <c:v>-2.6054547468577369E-2</c:v>
                </c:pt>
                <c:pt idx="53">
                  <c:v>-2.6036783147161638E-2</c:v>
                </c:pt>
                <c:pt idx="54">
                  <c:v>-2.5884517535026838E-2</c:v>
                </c:pt>
                <c:pt idx="55">
                  <c:v>-2.5247539724262913E-2</c:v>
                </c:pt>
                <c:pt idx="56">
                  <c:v>-2.4057330189409185E-2</c:v>
                </c:pt>
                <c:pt idx="57">
                  <c:v>-2.4057330189409185E-2</c:v>
                </c:pt>
                <c:pt idx="58">
                  <c:v>-2.4057330189409185E-2</c:v>
                </c:pt>
                <c:pt idx="59">
                  <c:v>-1.7317039092241873E-2</c:v>
                </c:pt>
                <c:pt idx="60">
                  <c:v>-1.7195226602534031E-2</c:v>
                </c:pt>
                <c:pt idx="61">
                  <c:v>-1.6233415485882516E-2</c:v>
                </c:pt>
                <c:pt idx="62">
                  <c:v>-1.5406105659950084E-2</c:v>
                </c:pt>
                <c:pt idx="63">
                  <c:v>-1.5228462445792817E-2</c:v>
                </c:pt>
                <c:pt idx="64">
                  <c:v>-1.4748825767568183E-2</c:v>
                </c:pt>
                <c:pt idx="65">
                  <c:v>-1.3962120104871689E-2</c:v>
                </c:pt>
                <c:pt idx="66">
                  <c:v>-1.382254329374813E-2</c:v>
                </c:pt>
                <c:pt idx="67">
                  <c:v>-6.0138551514349325E-3</c:v>
                </c:pt>
                <c:pt idx="68">
                  <c:v>-5.3990639518873562E-4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A0-4146-9CE4-4D2D93B94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227824"/>
        <c:axId val="1"/>
      </c:scatterChart>
      <c:valAx>
        <c:axId val="5272278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22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68661760417202"/>
          <c:y val="0.92000129214617399"/>
          <c:w val="0.663399722093561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276225</xdr:colOff>
      <xdr:row>18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F08C51-E4A8-644B-6F98-47759155D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27</xdr:col>
      <xdr:colOff>161925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D006EF-142F-456A-BBF8-8F32A0BB8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330</v>
      </c>
    </row>
    <row r="2" spans="1:6" x14ac:dyDescent="0.2">
      <c r="A2" t="s">
        <v>24</v>
      </c>
      <c r="B2" s="11" t="s">
        <v>76</v>
      </c>
    </row>
    <row r="4" spans="1:6" ht="14.25" thickTop="1" thickBot="1" x14ac:dyDescent="0.25">
      <c r="A4" s="6" t="s">
        <v>0</v>
      </c>
      <c r="C4" s="3">
        <v>25808.564999999999</v>
      </c>
      <c r="D4" s="4">
        <v>0.83359749999999999</v>
      </c>
    </row>
    <row r="5" spans="1:6" ht="13.5" thickTop="1" x14ac:dyDescent="0.2">
      <c r="A5" s="14" t="s">
        <v>79</v>
      </c>
      <c r="B5" s="9"/>
      <c r="C5" s="15">
        <v>-9.5</v>
      </c>
      <c r="D5" s="9" t="s">
        <v>80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25808.564999999999</v>
      </c>
    </row>
    <row r="8" spans="1:6" x14ac:dyDescent="0.2">
      <c r="A8" t="s">
        <v>3</v>
      </c>
      <c r="C8">
        <f>+D4</f>
        <v>0.83359749999999999</v>
      </c>
    </row>
    <row r="9" spans="1:6" x14ac:dyDescent="0.2">
      <c r="A9" s="28" t="s">
        <v>85</v>
      </c>
      <c r="B9" s="29">
        <v>80</v>
      </c>
      <c r="C9" s="17" t="str">
        <f>"F"&amp;B9</f>
        <v>F80</v>
      </c>
      <c r="D9" s="18" t="str">
        <f>"G"&amp;B9</f>
        <v>G80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6">
        <f ca="1">INTERCEPT(INDIRECT($D$9):G992,INDIRECT($C$9):F992)</f>
        <v>-9.8466997079485599E-2</v>
      </c>
      <c r="D11" s="10"/>
      <c r="E11" s="9"/>
    </row>
    <row r="12" spans="1:6" x14ac:dyDescent="0.2">
      <c r="A12" s="9" t="s">
        <v>17</v>
      </c>
      <c r="B12" s="9"/>
      <c r="C12" s="16">
        <f ca="1">SLOPE(INDIRECT($D$9):G992,INDIRECT($C$9):F992)</f>
        <v>2.5377602022467313E-6</v>
      </c>
      <c r="D12" s="10"/>
      <c r="E12" s="9"/>
    </row>
    <row r="13" spans="1:6" x14ac:dyDescent="0.2">
      <c r="A13" s="9" t="s">
        <v>19</v>
      </c>
      <c r="B13" s="9"/>
      <c r="C13" s="10" t="s">
        <v>14</v>
      </c>
    </row>
    <row r="14" spans="1:6" x14ac:dyDescent="0.2">
      <c r="A14" s="9"/>
      <c r="B14" s="9"/>
      <c r="C14" s="9"/>
    </row>
    <row r="15" spans="1:6" x14ac:dyDescent="0.2">
      <c r="A15" s="19" t="s">
        <v>18</v>
      </c>
      <c r="B15" s="9"/>
      <c r="C15" s="20">
        <f ca="1">(C7+C11)+(C8+C12)*INT(MAX(F21:F3533))</f>
        <v>57975.424790093602</v>
      </c>
      <c r="E15" s="21" t="s">
        <v>87</v>
      </c>
      <c r="F15" s="15">
        <v>1</v>
      </c>
    </row>
    <row r="16" spans="1:6" x14ac:dyDescent="0.2">
      <c r="A16" s="23" t="s">
        <v>4</v>
      </c>
      <c r="B16" s="9"/>
      <c r="C16" s="24">
        <f ca="1">+C8+C12</f>
        <v>0.83360003776020219</v>
      </c>
      <c r="E16" s="21" t="s">
        <v>81</v>
      </c>
      <c r="F16" s="22">
        <f ca="1">NOW()+15018.5+$C$5/24</f>
        <v>60320.694764467589</v>
      </c>
    </row>
    <row r="17" spans="1:31" ht="13.5" thickBot="1" x14ac:dyDescent="0.25">
      <c r="A17" s="21" t="s">
        <v>77</v>
      </c>
      <c r="B17" s="9"/>
      <c r="C17" s="9">
        <f>COUNT(C21:C2191)</f>
        <v>69</v>
      </c>
      <c r="E17" s="21" t="s">
        <v>88</v>
      </c>
      <c r="F17" s="22">
        <f ca="1">ROUND(2*(F16-$C$7)/$C$8,0)/2+F15</f>
        <v>41402.5</v>
      </c>
    </row>
    <row r="18" spans="1:31" ht="14.25" thickTop="1" thickBot="1" x14ac:dyDescent="0.25">
      <c r="A18" s="23" t="s">
        <v>5</v>
      </c>
      <c r="B18" s="9"/>
      <c r="C18" s="26">
        <f ca="1">+C15</f>
        <v>57975.424790093602</v>
      </c>
      <c r="D18" s="27">
        <f ca="1">+C16</f>
        <v>0.83360003776020219</v>
      </c>
      <c r="E18" s="21" t="s">
        <v>82</v>
      </c>
      <c r="F18" s="18">
        <f ca="1">ROUND(2*(F16-$C$15)/$C$16,0)/2+F15</f>
        <v>2814.5</v>
      </c>
    </row>
    <row r="19" spans="1:31" ht="13.5" thickTop="1" x14ac:dyDescent="0.2">
      <c r="E19" s="21" t="s">
        <v>83</v>
      </c>
      <c r="F19" s="25">
        <f ca="1">+$C$15+$C$16*F18-15018.5-$C$5/24</f>
        <v>45303.487929703027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97</v>
      </c>
      <c r="I20" s="8" t="s">
        <v>100</v>
      </c>
      <c r="J20" s="8" t="s">
        <v>94</v>
      </c>
      <c r="K20" s="8" t="s">
        <v>92</v>
      </c>
      <c r="L20" s="8" t="s">
        <v>325</v>
      </c>
      <c r="M20" s="8" t="s">
        <v>326</v>
      </c>
      <c r="N20" s="8" t="s">
        <v>327</v>
      </c>
      <c r="O20" s="8" t="s">
        <v>23</v>
      </c>
      <c r="P20" s="7" t="s">
        <v>22</v>
      </c>
      <c r="Q20" s="5" t="s">
        <v>15</v>
      </c>
    </row>
    <row r="21" spans="1:31" x14ac:dyDescent="0.2">
      <c r="A21" t="s">
        <v>12</v>
      </c>
      <c r="C21" s="12">
        <v>25808.564999999999</v>
      </c>
      <c r="D21" s="12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8" si="2">+C21-(C$7+F21*C$8)</f>
        <v>0</v>
      </c>
      <c r="H21">
        <f>G21</f>
        <v>0</v>
      </c>
      <c r="O21">
        <f t="shared" ref="O21:O52" ca="1" si="3">+C$11+C$12*F21</f>
        <v>-9.8466997079485599E-2</v>
      </c>
      <c r="Q21" s="2">
        <f t="shared" ref="Q21:Q52" si="4">+C21-15018.5</f>
        <v>10790.064999999999</v>
      </c>
    </row>
    <row r="22" spans="1:31" x14ac:dyDescent="0.2">
      <c r="A22" t="s">
        <v>26</v>
      </c>
      <c r="C22" s="13">
        <v>42956.495000000003</v>
      </c>
      <c r="D22" s="12"/>
      <c r="E22">
        <f t="shared" si="0"/>
        <v>20570.994994586719</v>
      </c>
      <c r="F22">
        <f t="shared" si="1"/>
        <v>20571</v>
      </c>
      <c r="G22">
        <f t="shared" si="2"/>
        <v>-4.1724999973666854E-3</v>
      </c>
      <c r="I22">
        <f t="shared" ref="I22:I53" si="5">G22</f>
        <v>-4.1724999973666854E-3</v>
      </c>
      <c r="O22">
        <f t="shared" ca="1" si="3"/>
        <v>-4.626273195906809E-2</v>
      </c>
      <c r="Q22" s="2">
        <f t="shared" si="4"/>
        <v>27937.995000000003</v>
      </c>
      <c r="AA22">
        <v>10</v>
      </c>
      <c r="AC22" t="s">
        <v>25</v>
      </c>
      <c r="AE22" t="s">
        <v>27</v>
      </c>
    </row>
    <row r="23" spans="1:31" x14ac:dyDescent="0.2">
      <c r="A23" t="s">
        <v>28</v>
      </c>
      <c r="C23" s="13">
        <v>42961.495000000003</v>
      </c>
      <c r="D23" s="12"/>
      <c r="E23">
        <f t="shared" si="0"/>
        <v>20576.993093189463</v>
      </c>
      <c r="F23">
        <f t="shared" si="1"/>
        <v>20577</v>
      </c>
      <c r="G23">
        <f t="shared" si="2"/>
        <v>-5.757499995524995E-3</v>
      </c>
      <c r="I23">
        <f t="shared" si="5"/>
        <v>-5.757499995524995E-3</v>
      </c>
      <c r="O23">
        <f t="shared" ca="1" si="3"/>
        <v>-4.6247505397854612E-2</v>
      </c>
      <c r="Q23" s="2">
        <f t="shared" si="4"/>
        <v>27942.995000000003</v>
      </c>
      <c r="AA23">
        <v>10</v>
      </c>
      <c r="AC23" t="s">
        <v>25</v>
      </c>
      <c r="AE23" t="s">
        <v>27</v>
      </c>
    </row>
    <row r="24" spans="1:31" x14ac:dyDescent="0.2">
      <c r="A24" t="s">
        <v>28</v>
      </c>
      <c r="C24" s="13">
        <v>42996.508000000002</v>
      </c>
      <c r="D24" s="12"/>
      <c r="E24">
        <f t="shared" si="0"/>
        <v>20618.995378465032</v>
      </c>
      <c r="F24">
        <f t="shared" si="1"/>
        <v>20619</v>
      </c>
      <c r="G24">
        <f t="shared" si="2"/>
        <v>-3.8524999981746078E-3</v>
      </c>
      <c r="I24">
        <f t="shared" si="5"/>
        <v>-3.8524999981746078E-3</v>
      </c>
      <c r="O24">
        <f t="shared" ca="1" si="3"/>
        <v>-4.6140919469360248E-2</v>
      </c>
      <c r="Q24" s="2">
        <f t="shared" si="4"/>
        <v>27978.008000000002</v>
      </c>
      <c r="AA24">
        <v>7</v>
      </c>
      <c r="AC24" t="s">
        <v>25</v>
      </c>
      <c r="AE24" t="s">
        <v>27</v>
      </c>
    </row>
    <row r="25" spans="1:31" x14ac:dyDescent="0.2">
      <c r="A25" t="s">
        <v>28</v>
      </c>
      <c r="C25" s="13">
        <v>43011.51</v>
      </c>
      <c r="D25" s="12"/>
      <c r="E25">
        <f t="shared" si="0"/>
        <v>20636.992073512702</v>
      </c>
      <c r="F25">
        <f t="shared" si="1"/>
        <v>20637</v>
      </c>
      <c r="G25">
        <f t="shared" si="2"/>
        <v>-6.6074999995180406E-3</v>
      </c>
      <c r="I25">
        <f t="shared" si="5"/>
        <v>-6.6074999995180406E-3</v>
      </c>
      <c r="O25">
        <f t="shared" ca="1" si="3"/>
        <v>-4.6095239785719805E-2</v>
      </c>
      <c r="Q25" s="2">
        <f t="shared" si="4"/>
        <v>27993.010000000002</v>
      </c>
      <c r="AA25">
        <v>6</v>
      </c>
      <c r="AC25" t="s">
        <v>25</v>
      </c>
      <c r="AE25" t="s">
        <v>27</v>
      </c>
    </row>
    <row r="26" spans="1:31" x14ac:dyDescent="0.2">
      <c r="A26" t="s">
        <v>28</v>
      </c>
      <c r="C26" s="13">
        <v>43017.353000000003</v>
      </c>
      <c r="D26" s="12"/>
      <c r="E26">
        <f t="shared" si="0"/>
        <v>20644.001451539865</v>
      </c>
      <c r="F26">
        <f t="shared" si="1"/>
        <v>20644</v>
      </c>
      <c r="G26">
        <f t="shared" si="2"/>
        <v>1.2100000021746382E-3</v>
      </c>
      <c r="I26">
        <f t="shared" si="5"/>
        <v>1.2100000021746382E-3</v>
      </c>
      <c r="O26">
        <f t="shared" ca="1" si="3"/>
        <v>-4.6077475464304081E-2</v>
      </c>
      <c r="Q26" s="2">
        <f t="shared" si="4"/>
        <v>27998.853000000003</v>
      </c>
      <c r="AA26">
        <v>6</v>
      </c>
      <c r="AC26" t="s">
        <v>25</v>
      </c>
      <c r="AE26" t="s">
        <v>27</v>
      </c>
    </row>
    <row r="27" spans="1:31" x14ac:dyDescent="0.2">
      <c r="A27" t="s">
        <v>29</v>
      </c>
      <c r="C27" s="13">
        <v>43042.357000000004</v>
      </c>
      <c r="D27" s="12"/>
      <c r="E27">
        <f t="shared" si="0"/>
        <v>20673.996743032465</v>
      </c>
      <c r="F27">
        <f t="shared" si="1"/>
        <v>20674</v>
      </c>
      <c r="G27">
        <f t="shared" si="2"/>
        <v>-2.7149999950779602E-3</v>
      </c>
      <c r="I27">
        <f t="shared" si="5"/>
        <v>-2.7149999950779602E-3</v>
      </c>
      <c r="O27">
        <f t="shared" ca="1" si="3"/>
        <v>-4.6001342658236674E-2</v>
      </c>
      <c r="Q27" s="2">
        <f t="shared" si="4"/>
        <v>28023.857000000004</v>
      </c>
      <c r="AA27">
        <v>8</v>
      </c>
      <c r="AC27" t="s">
        <v>25</v>
      </c>
      <c r="AE27" t="s">
        <v>27</v>
      </c>
    </row>
    <row r="28" spans="1:31" x14ac:dyDescent="0.2">
      <c r="A28" t="s">
        <v>30</v>
      </c>
      <c r="C28" s="13">
        <v>43347.453999999998</v>
      </c>
      <c r="D28" s="12"/>
      <c r="E28">
        <f t="shared" si="0"/>
        <v>21039.997120912671</v>
      </c>
      <c r="F28">
        <f t="shared" si="1"/>
        <v>21040</v>
      </c>
      <c r="G28">
        <f t="shared" si="2"/>
        <v>-2.3999999975785613E-3</v>
      </c>
      <c r="I28">
        <f t="shared" si="5"/>
        <v>-2.3999999975785613E-3</v>
      </c>
      <c r="O28">
        <f t="shared" ca="1" si="3"/>
        <v>-4.5072522424214376E-2</v>
      </c>
      <c r="Q28" s="2">
        <f t="shared" si="4"/>
        <v>28328.953999999998</v>
      </c>
      <c r="AA28">
        <v>10</v>
      </c>
      <c r="AC28" t="s">
        <v>25</v>
      </c>
      <c r="AE28" t="s">
        <v>27</v>
      </c>
    </row>
    <row r="29" spans="1:31" x14ac:dyDescent="0.2">
      <c r="A29" t="s">
        <v>31</v>
      </c>
      <c r="C29" s="13">
        <v>43657.555</v>
      </c>
      <c r="D29" s="12"/>
      <c r="E29">
        <f t="shared" si="0"/>
        <v>21412.000395874511</v>
      </c>
      <c r="F29">
        <f t="shared" si="1"/>
        <v>21412</v>
      </c>
      <c r="G29">
        <f t="shared" si="2"/>
        <v>3.3000000257743523E-4</v>
      </c>
      <c r="I29">
        <f t="shared" si="5"/>
        <v>3.3000000257743523E-4</v>
      </c>
      <c r="O29">
        <f t="shared" ca="1" si="3"/>
        <v>-4.4128475628978592E-2</v>
      </c>
      <c r="Q29" s="2">
        <f t="shared" si="4"/>
        <v>28639.055</v>
      </c>
      <c r="AA29">
        <v>10</v>
      </c>
      <c r="AC29" t="s">
        <v>25</v>
      </c>
      <c r="AE29" t="s">
        <v>27</v>
      </c>
    </row>
    <row r="30" spans="1:31" x14ac:dyDescent="0.2">
      <c r="A30" t="s">
        <v>32</v>
      </c>
      <c r="C30" s="13">
        <v>43713.409</v>
      </c>
      <c r="D30" s="12"/>
      <c r="E30">
        <f t="shared" si="0"/>
        <v>21479.00395574603</v>
      </c>
      <c r="F30">
        <f t="shared" si="1"/>
        <v>21479</v>
      </c>
      <c r="G30">
        <f t="shared" si="2"/>
        <v>3.2974999994621612E-3</v>
      </c>
      <c r="I30">
        <f t="shared" si="5"/>
        <v>3.2974999994621612E-3</v>
      </c>
      <c r="O30">
        <f t="shared" ca="1" si="3"/>
        <v>-4.3958445695428054E-2</v>
      </c>
      <c r="Q30" s="2">
        <f t="shared" si="4"/>
        <v>28694.909</v>
      </c>
      <c r="AA30">
        <v>10</v>
      </c>
      <c r="AC30" t="s">
        <v>25</v>
      </c>
      <c r="AE30" t="s">
        <v>27</v>
      </c>
    </row>
    <row r="31" spans="1:31" x14ac:dyDescent="0.2">
      <c r="A31" t="s">
        <v>33</v>
      </c>
      <c r="C31" s="13">
        <v>43957.642999999996</v>
      </c>
      <c r="D31" s="12"/>
      <c r="E31">
        <f t="shared" si="0"/>
        <v>21771.991878574489</v>
      </c>
      <c r="F31">
        <f t="shared" si="1"/>
        <v>21772</v>
      </c>
      <c r="G31">
        <f t="shared" si="2"/>
        <v>-6.7700000072363764E-3</v>
      </c>
      <c r="I31">
        <f t="shared" si="5"/>
        <v>-6.7700000072363764E-3</v>
      </c>
      <c r="O31">
        <f t="shared" ca="1" si="3"/>
        <v>-4.3214881956169765E-2</v>
      </c>
      <c r="Q31" s="2">
        <f t="shared" si="4"/>
        <v>28939.142999999996</v>
      </c>
      <c r="AA31">
        <v>6</v>
      </c>
      <c r="AC31" t="s">
        <v>25</v>
      </c>
      <c r="AE31" t="s">
        <v>27</v>
      </c>
    </row>
    <row r="32" spans="1:31" x14ac:dyDescent="0.2">
      <c r="A32" t="s">
        <v>34</v>
      </c>
      <c r="C32" s="13">
        <v>44048.506999999998</v>
      </c>
      <c r="D32" s="12"/>
      <c r="E32">
        <f t="shared" si="0"/>
        <v>21880.994124862416</v>
      </c>
      <c r="F32">
        <f t="shared" si="1"/>
        <v>21881</v>
      </c>
      <c r="G32">
        <f t="shared" si="2"/>
        <v>-4.8974999954225495E-3</v>
      </c>
      <c r="I32">
        <f t="shared" si="5"/>
        <v>-4.8974999954225495E-3</v>
      </c>
      <c r="O32">
        <f t="shared" ca="1" si="3"/>
        <v>-4.293826609412487E-2</v>
      </c>
      <c r="Q32" s="2">
        <f t="shared" si="4"/>
        <v>29030.006999999998</v>
      </c>
      <c r="AA32">
        <v>7</v>
      </c>
      <c r="AC32" t="s">
        <v>25</v>
      </c>
      <c r="AE32" t="s">
        <v>27</v>
      </c>
    </row>
    <row r="33" spans="1:31" x14ac:dyDescent="0.2">
      <c r="A33" t="s">
        <v>34</v>
      </c>
      <c r="C33" s="13">
        <v>44114.372000000003</v>
      </c>
      <c r="D33" s="12"/>
      <c r="E33">
        <f t="shared" si="0"/>
        <v>21960.007077756356</v>
      </c>
      <c r="F33">
        <f t="shared" si="1"/>
        <v>21960</v>
      </c>
      <c r="G33">
        <f t="shared" si="2"/>
        <v>5.9000000037485734E-3</v>
      </c>
      <c r="I33">
        <f t="shared" si="5"/>
        <v>5.9000000037485734E-3</v>
      </c>
      <c r="O33">
        <f t="shared" ca="1" si="3"/>
        <v>-4.2737783038147382E-2</v>
      </c>
      <c r="Q33" s="2">
        <f t="shared" si="4"/>
        <v>29095.872000000003</v>
      </c>
      <c r="AA33">
        <v>7</v>
      </c>
      <c r="AC33" t="s">
        <v>25</v>
      </c>
      <c r="AE33" t="s">
        <v>27</v>
      </c>
    </row>
    <row r="34" spans="1:31" x14ac:dyDescent="0.2">
      <c r="A34" t="s">
        <v>35</v>
      </c>
      <c r="C34" s="13">
        <v>44134.368000000002</v>
      </c>
      <c r="D34" s="12"/>
      <c r="E34">
        <f t="shared" si="0"/>
        <v>21983.994673688445</v>
      </c>
      <c r="F34">
        <f t="shared" si="1"/>
        <v>21984</v>
      </c>
      <c r="G34">
        <f t="shared" si="2"/>
        <v>-4.4399999969755299E-3</v>
      </c>
      <c r="I34">
        <f t="shared" si="5"/>
        <v>-4.4399999969755299E-3</v>
      </c>
      <c r="O34">
        <f t="shared" ca="1" si="3"/>
        <v>-4.2676876793293461E-2</v>
      </c>
      <c r="Q34" s="2">
        <f t="shared" si="4"/>
        <v>29115.868000000002</v>
      </c>
      <c r="AA34">
        <v>6</v>
      </c>
      <c r="AC34" t="s">
        <v>25</v>
      </c>
      <c r="AE34" t="s">
        <v>27</v>
      </c>
    </row>
    <row r="35" spans="1:31" x14ac:dyDescent="0.2">
      <c r="A35" t="s">
        <v>36</v>
      </c>
      <c r="C35" s="13">
        <v>44343.603999999999</v>
      </c>
      <c r="D35" s="12"/>
      <c r="E35">
        <f t="shared" si="0"/>
        <v>22234.998305537145</v>
      </c>
      <c r="F35">
        <f t="shared" si="1"/>
        <v>22235</v>
      </c>
      <c r="G35">
        <f t="shared" si="2"/>
        <v>-1.4124999943305738E-3</v>
      </c>
      <c r="I35">
        <f t="shared" si="5"/>
        <v>-1.4124999943305738E-3</v>
      </c>
      <c r="O35">
        <f t="shared" ca="1" si="3"/>
        <v>-4.2039898982529529E-2</v>
      </c>
      <c r="Q35" s="2">
        <f t="shared" si="4"/>
        <v>29325.103999999999</v>
      </c>
      <c r="AA35">
        <v>6</v>
      </c>
      <c r="AC35" t="s">
        <v>25</v>
      </c>
      <c r="AE35" t="s">
        <v>27</v>
      </c>
    </row>
    <row r="36" spans="1:31" x14ac:dyDescent="0.2">
      <c r="A36" t="s">
        <v>37</v>
      </c>
      <c r="C36" s="13">
        <v>44404.459000000003</v>
      </c>
      <c r="D36" s="12"/>
      <c r="E36">
        <f t="shared" si="0"/>
        <v>22308.001163631136</v>
      </c>
      <c r="F36">
        <f t="shared" si="1"/>
        <v>22308</v>
      </c>
      <c r="G36">
        <f t="shared" si="2"/>
        <v>9.7000000823754817E-4</v>
      </c>
      <c r="I36">
        <f t="shared" si="5"/>
        <v>9.7000000823754817E-4</v>
      </c>
      <c r="O36">
        <f t="shared" ca="1" si="3"/>
        <v>-4.185464248776552E-2</v>
      </c>
      <c r="Q36" s="2">
        <f t="shared" si="4"/>
        <v>29385.959000000003</v>
      </c>
      <c r="AA36">
        <v>6</v>
      </c>
      <c r="AC36" t="s">
        <v>25</v>
      </c>
      <c r="AE36" t="s">
        <v>27</v>
      </c>
    </row>
    <row r="37" spans="1:31" x14ac:dyDescent="0.2">
      <c r="A37" t="s">
        <v>38</v>
      </c>
      <c r="C37" s="13">
        <v>44449.472000000002</v>
      </c>
      <c r="D37" s="12"/>
      <c r="E37">
        <f t="shared" si="0"/>
        <v>22361.999646112185</v>
      </c>
      <c r="F37">
        <f t="shared" si="1"/>
        <v>22362</v>
      </c>
      <c r="G37">
        <f t="shared" si="2"/>
        <v>-2.9499999800464138E-4</v>
      </c>
      <c r="I37">
        <f t="shared" si="5"/>
        <v>-2.9499999800464138E-4</v>
      </c>
      <c r="O37">
        <f t="shared" ca="1" si="3"/>
        <v>-4.1717603436844192E-2</v>
      </c>
      <c r="Q37" s="2">
        <f t="shared" si="4"/>
        <v>29430.972000000002</v>
      </c>
      <c r="AA37">
        <v>7</v>
      </c>
      <c r="AC37" t="s">
        <v>25</v>
      </c>
      <c r="AE37" t="s">
        <v>27</v>
      </c>
    </row>
    <row r="38" spans="1:31" x14ac:dyDescent="0.2">
      <c r="A38" t="s">
        <v>38</v>
      </c>
      <c r="C38" s="13">
        <v>44459.466</v>
      </c>
      <c r="D38" s="12"/>
      <c r="E38">
        <f t="shared" si="0"/>
        <v>22373.988645599347</v>
      </c>
      <c r="F38">
        <f t="shared" si="1"/>
        <v>22374</v>
      </c>
      <c r="G38">
        <f t="shared" si="2"/>
        <v>-9.4649999955436215E-3</v>
      </c>
      <c r="I38">
        <f t="shared" si="5"/>
        <v>-9.4649999955436215E-3</v>
      </c>
      <c r="O38">
        <f t="shared" ca="1" si="3"/>
        <v>-4.1687150314417235E-2</v>
      </c>
      <c r="Q38" s="2">
        <f t="shared" si="4"/>
        <v>29440.966</v>
      </c>
      <c r="AA38">
        <v>6</v>
      </c>
      <c r="AC38" t="s">
        <v>25</v>
      </c>
      <c r="AE38" t="s">
        <v>27</v>
      </c>
    </row>
    <row r="39" spans="1:31" x14ac:dyDescent="0.2">
      <c r="A39" t="s">
        <v>39</v>
      </c>
      <c r="C39" s="13">
        <v>44704.548000000003</v>
      </c>
      <c r="D39" s="12"/>
      <c r="E39">
        <f t="shared" si="0"/>
        <v>22667.993845950838</v>
      </c>
      <c r="F39">
        <f t="shared" si="1"/>
        <v>22668</v>
      </c>
      <c r="G39">
        <f t="shared" si="2"/>
        <v>-5.1299999977345578E-3</v>
      </c>
      <c r="I39">
        <f t="shared" si="5"/>
        <v>-5.1299999977345578E-3</v>
      </c>
      <c r="O39">
        <f t="shared" ca="1" si="3"/>
        <v>-4.0941048814956693E-2</v>
      </c>
      <c r="Q39" s="2">
        <f t="shared" si="4"/>
        <v>29686.048000000003</v>
      </c>
      <c r="AA39">
        <v>6</v>
      </c>
      <c r="AC39" t="s">
        <v>25</v>
      </c>
      <c r="AE39" t="s">
        <v>27</v>
      </c>
    </row>
    <row r="40" spans="1:31" x14ac:dyDescent="0.2">
      <c r="A40" t="s">
        <v>39</v>
      </c>
      <c r="C40" s="13">
        <v>44754.563999999998</v>
      </c>
      <c r="D40" s="12"/>
      <c r="E40">
        <f t="shared" si="0"/>
        <v>22727.994025893793</v>
      </c>
      <c r="F40">
        <f t="shared" si="1"/>
        <v>22728</v>
      </c>
      <c r="G40">
        <f t="shared" si="2"/>
        <v>-4.9799999978858978E-3</v>
      </c>
      <c r="I40">
        <f t="shared" si="5"/>
        <v>-4.9799999978858978E-3</v>
      </c>
      <c r="O40">
        <f t="shared" ca="1" si="3"/>
        <v>-4.0788783202821893E-2</v>
      </c>
      <c r="Q40" s="2">
        <f t="shared" si="4"/>
        <v>29736.063999999998</v>
      </c>
      <c r="AA40">
        <v>7</v>
      </c>
      <c r="AC40" t="s">
        <v>25</v>
      </c>
      <c r="AE40" t="s">
        <v>27</v>
      </c>
    </row>
    <row r="41" spans="1:31" x14ac:dyDescent="0.2">
      <c r="A41" t="s">
        <v>40</v>
      </c>
      <c r="C41" s="13">
        <v>44770.400000000001</v>
      </c>
      <c r="D41" s="12"/>
      <c r="E41">
        <f t="shared" si="0"/>
        <v>22746.991203788402</v>
      </c>
      <c r="F41">
        <f t="shared" si="1"/>
        <v>22747</v>
      </c>
      <c r="G41">
        <f t="shared" si="2"/>
        <v>-7.3324999975739047E-3</v>
      </c>
      <c r="I41">
        <f t="shared" si="5"/>
        <v>-7.3324999975739047E-3</v>
      </c>
      <c r="O41">
        <f t="shared" ca="1" si="3"/>
        <v>-4.0740565758979205E-2</v>
      </c>
      <c r="Q41" s="2">
        <f t="shared" si="4"/>
        <v>29751.9</v>
      </c>
      <c r="AA41">
        <v>8</v>
      </c>
      <c r="AC41" t="s">
        <v>25</v>
      </c>
      <c r="AE41" t="s">
        <v>27</v>
      </c>
    </row>
    <row r="42" spans="1:31" x14ac:dyDescent="0.2">
      <c r="A42" t="s">
        <v>41</v>
      </c>
      <c r="C42" s="13">
        <v>44810.417000000001</v>
      </c>
      <c r="D42" s="12"/>
      <c r="E42">
        <f t="shared" si="0"/>
        <v>22794.996386145594</v>
      </c>
      <c r="F42">
        <f t="shared" si="1"/>
        <v>22795</v>
      </c>
      <c r="G42">
        <f t="shared" si="2"/>
        <v>-3.0124999975669198E-3</v>
      </c>
      <c r="I42">
        <f t="shared" si="5"/>
        <v>-3.0124999975669198E-3</v>
      </c>
      <c r="O42">
        <f t="shared" ca="1" si="3"/>
        <v>-4.0618753269271363E-2</v>
      </c>
      <c r="Q42" s="2">
        <f t="shared" si="4"/>
        <v>29791.917000000001</v>
      </c>
      <c r="AA42">
        <v>6</v>
      </c>
      <c r="AC42" t="s">
        <v>25</v>
      </c>
      <c r="AE42" t="s">
        <v>27</v>
      </c>
    </row>
    <row r="43" spans="1:31" x14ac:dyDescent="0.2">
      <c r="A43" t="s">
        <v>41</v>
      </c>
      <c r="C43" s="13">
        <v>44810.417999999998</v>
      </c>
      <c r="D43" s="12"/>
      <c r="E43">
        <f t="shared" si="0"/>
        <v>22794.997585765312</v>
      </c>
      <c r="F43">
        <f t="shared" si="1"/>
        <v>22795</v>
      </c>
      <c r="G43">
        <f t="shared" si="2"/>
        <v>-2.0125000010011718E-3</v>
      </c>
      <c r="I43">
        <f t="shared" si="5"/>
        <v>-2.0125000010011718E-3</v>
      </c>
      <c r="O43">
        <f t="shared" ca="1" si="3"/>
        <v>-4.0618753269271363E-2</v>
      </c>
      <c r="Q43" s="2">
        <f t="shared" si="4"/>
        <v>29791.917999999998</v>
      </c>
      <c r="AA43">
        <v>5</v>
      </c>
      <c r="AC43" t="s">
        <v>42</v>
      </c>
      <c r="AE43" t="s">
        <v>27</v>
      </c>
    </row>
    <row r="44" spans="1:31" x14ac:dyDescent="0.2">
      <c r="A44" t="s">
        <v>41</v>
      </c>
      <c r="C44" s="13">
        <v>44810.417999999998</v>
      </c>
      <c r="D44" s="12"/>
      <c r="E44">
        <f t="shared" si="0"/>
        <v>22794.997585765312</v>
      </c>
      <c r="F44">
        <f t="shared" si="1"/>
        <v>22795</v>
      </c>
      <c r="G44">
        <f t="shared" si="2"/>
        <v>-2.0125000010011718E-3</v>
      </c>
      <c r="I44">
        <f t="shared" si="5"/>
        <v>-2.0125000010011718E-3</v>
      </c>
      <c r="O44">
        <f t="shared" ca="1" si="3"/>
        <v>-4.0618753269271363E-2</v>
      </c>
      <c r="Q44" s="2">
        <f t="shared" si="4"/>
        <v>29791.917999999998</v>
      </c>
      <c r="AA44">
        <v>5</v>
      </c>
      <c r="AC44" t="s">
        <v>43</v>
      </c>
      <c r="AE44" t="s">
        <v>27</v>
      </c>
    </row>
    <row r="45" spans="1:31" x14ac:dyDescent="0.2">
      <c r="A45" s="55" t="s">
        <v>169</v>
      </c>
      <c r="B45" s="40" t="s">
        <v>73</v>
      </c>
      <c r="C45" s="39">
        <v>44810.421000000002</v>
      </c>
      <c r="D45" s="41" t="s">
        <v>100</v>
      </c>
      <c r="E45">
        <f t="shared" si="0"/>
        <v>22795.001184624478</v>
      </c>
      <c r="F45">
        <f t="shared" si="1"/>
        <v>22795</v>
      </c>
      <c r="G45">
        <f t="shared" si="2"/>
        <v>9.8750000324798748E-4</v>
      </c>
      <c r="I45">
        <f t="shared" si="5"/>
        <v>9.8750000324798748E-4</v>
      </c>
      <c r="O45">
        <f t="shared" ca="1" si="3"/>
        <v>-4.0618753269271363E-2</v>
      </c>
      <c r="Q45" s="2">
        <f t="shared" si="4"/>
        <v>29791.921000000002</v>
      </c>
    </row>
    <row r="46" spans="1:31" x14ac:dyDescent="0.2">
      <c r="A46" t="s">
        <v>41</v>
      </c>
      <c r="C46" s="13">
        <v>44850.423999999999</v>
      </c>
      <c r="D46" s="12"/>
      <c r="E46">
        <f t="shared" si="0"/>
        <v>22842.989572305582</v>
      </c>
      <c r="F46">
        <f t="shared" si="1"/>
        <v>22843</v>
      </c>
      <c r="G46">
        <f t="shared" si="2"/>
        <v>-8.692499999597203E-3</v>
      </c>
      <c r="I46">
        <f t="shared" si="5"/>
        <v>-8.692499999597203E-3</v>
      </c>
      <c r="O46">
        <f t="shared" ca="1" si="3"/>
        <v>-4.0496940779563513E-2</v>
      </c>
      <c r="Q46" s="2">
        <f t="shared" si="4"/>
        <v>29831.923999999999</v>
      </c>
      <c r="AA46">
        <v>17</v>
      </c>
      <c r="AC46" t="s">
        <v>42</v>
      </c>
      <c r="AE46" t="s">
        <v>27</v>
      </c>
    </row>
    <row r="47" spans="1:31" x14ac:dyDescent="0.2">
      <c r="A47" t="s">
        <v>44</v>
      </c>
      <c r="C47" s="13">
        <v>45115.508999999998</v>
      </c>
      <c r="D47" s="12"/>
      <c r="E47">
        <f t="shared" si="0"/>
        <v>23160.990765927199</v>
      </c>
      <c r="F47">
        <f t="shared" si="1"/>
        <v>23161</v>
      </c>
      <c r="G47">
        <f t="shared" si="2"/>
        <v>-7.6975000047241338E-3</v>
      </c>
      <c r="I47">
        <f t="shared" si="5"/>
        <v>-7.6975000047241338E-3</v>
      </c>
      <c r="O47">
        <f t="shared" ca="1" si="3"/>
        <v>-3.9689933035249057E-2</v>
      </c>
      <c r="Q47" s="2">
        <f t="shared" si="4"/>
        <v>30097.008999999998</v>
      </c>
      <c r="AA47">
        <v>7</v>
      </c>
      <c r="AC47" t="s">
        <v>25</v>
      </c>
      <c r="AE47" t="s">
        <v>27</v>
      </c>
    </row>
    <row r="48" spans="1:31" x14ac:dyDescent="0.2">
      <c r="A48" t="s">
        <v>44</v>
      </c>
      <c r="C48" s="13">
        <v>45115.512999999999</v>
      </c>
      <c r="D48" s="12"/>
      <c r="E48">
        <f t="shared" si="0"/>
        <v>23160.995564406083</v>
      </c>
      <c r="F48">
        <f t="shared" si="1"/>
        <v>23161</v>
      </c>
      <c r="G48">
        <f t="shared" si="2"/>
        <v>-3.6975000039092265E-3</v>
      </c>
      <c r="I48">
        <f t="shared" si="5"/>
        <v>-3.6975000039092265E-3</v>
      </c>
      <c r="O48">
        <f t="shared" ca="1" si="3"/>
        <v>-3.9689933035249057E-2</v>
      </c>
      <c r="Q48" s="2">
        <f t="shared" si="4"/>
        <v>30097.012999999999</v>
      </c>
      <c r="AA48">
        <v>6</v>
      </c>
      <c r="AC48" t="s">
        <v>45</v>
      </c>
      <c r="AE48" t="s">
        <v>27</v>
      </c>
    </row>
    <row r="49" spans="1:31" x14ac:dyDescent="0.2">
      <c r="A49" t="s">
        <v>46</v>
      </c>
      <c r="C49" s="13">
        <v>45145.514999999999</v>
      </c>
      <c r="D49" s="12"/>
      <c r="E49">
        <f t="shared" si="0"/>
        <v>23196.986555261981</v>
      </c>
      <c r="F49">
        <f t="shared" si="1"/>
        <v>23197</v>
      </c>
      <c r="G49">
        <f t="shared" si="2"/>
        <v>-1.1207499999727588E-2</v>
      </c>
      <c r="I49">
        <f t="shared" si="5"/>
        <v>-1.1207499999727588E-2</v>
      </c>
      <c r="O49">
        <f t="shared" ca="1" si="3"/>
        <v>-3.9598573667968172E-2</v>
      </c>
      <c r="Q49" s="2">
        <f t="shared" si="4"/>
        <v>30127.014999999999</v>
      </c>
      <c r="AA49">
        <v>6</v>
      </c>
      <c r="AC49" t="s">
        <v>25</v>
      </c>
      <c r="AE49" t="s">
        <v>27</v>
      </c>
    </row>
    <row r="50" spans="1:31" x14ac:dyDescent="0.2">
      <c r="A50" t="s">
        <v>47</v>
      </c>
      <c r="C50" s="13">
        <v>45526.463000000003</v>
      </c>
      <c r="D50" s="12"/>
      <c r="E50">
        <f t="shared" si="0"/>
        <v>23653.97928856553</v>
      </c>
      <c r="F50">
        <f t="shared" si="1"/>
        <v>23654</v>
      </c>
      <c r="G50">
        <f t="shared" si="2"/>
        <v>-1.7264999994949903E-2</v>
      </c>
      <c r="I50">
        <f t="shared" si="5"/>
        <v>-1.7264999994949903E-2</v>
      </c>
      <c r="O50">
        <f t="shared" ca="1" si="3"/>
        <v>-3.8438817255541415E-2</v>
      </c>
      <c r="Q50" s="2">
        <f t="shared" si="4"/>
        <v>30507.963000000003</v>
      </c>
      <c r="AA50">
        <v>6</v>
      </c>
      <c r="AC50" t="s">
        <v>25</v>
      </c>
      <c r="AE50" t="s">
        <v>27</v>
      </c>
    </row>
    <row r="51" spans="1:31" x14ac:dyDescent="0.2">
      <c r="A51" t="s">
        <v>48</v>
      </c>
      <c r="C51" s="13">
        <v>45612.330999999998</v>
      </c>
      <c r="D51" s="12"/>
      <c r="E51">
        <f t="shared" si="0"/>
        <v>23756.98823472959</v>
      </c>
      <c r="F51">
        <f t="shared" si="1"/>
        <v>23757</v>
      </c>
      <c r="G51">
        <f t="shared" si="2"/>
        <v>-9.8074999987147748E-3</v>
      </c>
      <c r="I51">
        <f t="shared" si="5"/>
        <v>-9.8074999987147748E-3</v>
      </c>
      <c r="O51">
        <f t="shared" ca="1" si="3"/>
        <v>-3.8177427954710005E-2</v>
      </c>
      <c r="Q51" s="2">
        <f t="shared" si="4"/>
        <v>30593.830999999998</v>
      </c>
      <c r="AA51">
        <v>6</v>
      </c>
      <c r="AC51" t="s">
        <v>25</v>
      </c>
      <c r="AE51" t="s">
        <v>27</v>
      </c>
    </row>
    <row r="52" spans="1:31" x14ac:dyDescent="0.2">
      <c r="A52" t="s">
        <v>49</v>
      </c>
      <c r="C52" s="13">
        <v>45861.576999999997</v>
      </c>
      <c r="D52" s="12"/>
      <c r="E52">
        <f t="shared" si="0"/>
        <v>24055.988651597443</v>
      </c>
      <c r="F52">
        <f t="shared" si="1"/>
        <v>24056</v>
      </c>
      <c r="G52">
        <f t="shared" si="2"/>
        <v>-9.4600000011269003E-3</v>
      </c>
      <c r="I52">
        <f t="shared" si="5"/>
        <v>-9.4600000011269003E-3</v>
      </c>
      <c r="O52">
        <f t="shared" ca="1" si="3"/>
        <v>-3.7418637654238231E-2</v>
      </c>
      <c r="Q52" s="2">
        <f t="shared" si="4"/>
        <v>30843.076999999997</v>
      </c>
      <c r="AA52">
        <v>6</v>
      </c>
      <c r="AC52" t="s">
        <v>45</v>
      </c>
      <c r="AE52" t="s">
        <v>27</v>
      </c>
    </row>
    <row r="53" spans="1:31" x14ac:dyDescent="0.2">
      <c r="A53" t="s">
        <v>49</v>
      </c>
      <c r="C53" s="13">
        <v>45861.578999999998</v>
      </c>
      <c r="D53" s="12"/>
      <c r="E53">
        <f t="shared" ref="E53:E88" si="6">+(C53-C$7)/C$8</f>
        <v>24055.991050836885</v>
      </c>
      <c r="F53">
        <f t="shared" ref="F53:F84" si="7">ROUND(2*E53,0)/2</f>
        <v>24056</v>
      </c>
      <c r="G53">
        <f t="shared" si="2"/>
        <v>-7.4600000007194467E-3</v>
      </c>
      <c r="I53">
        <f t="shared" si="5"/>
        <v>-7.4600000007194467E-3</v>
      </c>
      <c r="O53">
        <f t="shared" ref="O53:O88" ca="1" si="8">+C$11+C$12*F53</f>
        <v>-3.7418637654238231E-2</v>
      </c>
      <c r="Q53" s="2">
        <f t="shared" ref="Q53:Q88" si="9">+C53-15018.5</f>
        <v>30843.078999999998</v>
      </c>
      <c r="AA53">
        <v>8</v>
      </c>
      <c r="AC53" t="s">
        <v>25</v>
      </c>
      <c r="AE53" t="s">
        <v>27</v>
      </c>
    </row>
    <row r="54" spans="1:31" x14ac:dyDescent="0.2">
      <c r="A54" t="s">
        <v>51</v>
      </c>
      <c r="C54" s="13">
        <v>45882.42</v>
      </c>
      <c r="D54" s="12"/>
      <c r="E54">
        <f t="shared" si="6"/>
        <v>24080.992325432839</v>
      </c>
      <c r="F54">
        <f t="shared" si="7"/>
        <v>24081</v>
      </c>
      <c r="G54">
        <f t="shared" si="2"/>
        <v>-6.397500001185108E-3</v>
      </c>
      <c r="I54">
        <f t="shared" ref="I54:I80" si="10">G54</f>
        <v>-6.397500001185108E-3</v>
      </c>
      <c r="O54">
        <f t="shared" ca="1" si="8"/>
        <v>-3.7355193649182064E-2</v>
      </c>
      <c r="Q54" s="2">
        <f t="shared" si="9"/>
        <v>30863.919999999998</v>
      </c>
      <c r="AA54">
        <v>11</v>
      </c>
      <c r="AC54" t="s">
        <v>50</v>
      </c>
      <c r="AE54" t="s">
        <v>27</v>
      </c>
    </row>
    <row r="55" spans="1:31" x14ac:dyDescent="0.2">
      <c r="A55" t="s">
        <v>51</v>
      </c>
      <c r="C55" s="13">
        <v>45932.430999999997</v>
      </c>
      <c r="D55" s="12"/>
      <c r="E55">
        <f t="shared" si="6"/>
        <v>24140.98650727719</v>
      </c>
      <c r="F55">
        <f t="shared" si="7"/>
        <v>24141</v>
      </c>
      <c r="G55">
        <f t="shared" si="2"/>
        <v>-1.1247500005993061E-2</v>
      </c>
      <c r="I55">
        <f t="shared" si="10"/>
        <v>-1.1247500005993061E-2</v>
      </c>
      <c r="O55">
        <f t="shared" ca="1" si="8"/>
        <v>-3.7202928037047257E-2</v>
      </c>
      <c r="Q55" s="2">
        <f t="shared" si="9"/>
        <v>30913.930999999997</v>
      </c>
      <c r="AA55">
        <v>7</v>
      </c>
      <c r="AC55" t="s">
        <v>25</v>
      </c>
      <c r="AE55" t="s">
        <v>27</v>
      </c>
    </row>
    <row r="56" spans="1:31" x14ac:dyDescent="0.2">
      <c r="A56" t="s">
        <v>52</v>
      </c>
      <c r="C56" s="13">
        <v>45998.281999999999</v>
      </c>
      <c r="D56" s="12"/>
      <c r="E56">
        <f t="shared" si="6"/>
        <v>24219.982665495038</v>
      </c>
      <c r="F56">
        <f t="shared" si="7"/>
        <v>24220</v>
      </c>
      <c r="G56">
        <f t="shared" si="2"/>
        <v>-1.4449999995122198E-2</v>
      </c>
      <c r="I56">
        <f t="shared" si="10"/>
        <v>-1.4449999995122198E-2</v>
      </c>
      <c r="O56">
        <f t="shared" ca="1" si="8"/>
        <v>-3.7002444981069769E-2</v>
      </c>
      <c r="Q56" s="2">
        <f t="shared" si="9"/>
        <v>30979.781999999999</v>
      </c>
      <c r="AA56">
        <v>6</v>
      </c>
      <c r="AC56" t="s">
        <v>25</v>
      </c>
      <c r="AE56" t="s">
        <v>27</v>
      </c>
    </row>
    <row r="57" spans="1:31" x14ac:dyDescent="0.2">
      <c r="A57" t="s">
        <v>53</v>
      </c>
      <c r="C57" s="13">
        <v>46517.620999999999</v>
      </c>
      <c r="D57" s="12"/>
      <c r="E57">
        <f t="shared" si="6"/>
        <v>24842.99197154502</v>
      </c>
      <c r="F57">
        <f t="shared" si="7"/>
        <v>24843</v>
      </c>
      <c r="G57">
        <f t="shared" si="2"/>
        <v>-6.6924999991897494E-3</v>
      </c>
      <c r="I57">
        <f t="shared" si="10"/>
        <v>-6.6924999991897494E-3</v>
      </c>
      <c r="O57">
        <f t="shared" ca="1" si="8"/>
        <v>-3.5421420375070053E-2</v>
      </c>
      <c r="Q57" s="2">
        <f t="shared" si="9"/>
        <v>31499.120999999999</v>
      </c>
      <c r="AA57">
        <v>6</v>
      </c>
      <c r="AC57" t="s">
        <v>25</v>
      </c>
      <c r="AE57" t="s">
        <v>27</v>
      </c>
    </row>
    <row r="58" spans="1:31" x14ac:dyDescent="0.2">
      <c r="A58" t="s">
        <v>54</v>
      </c>
      <c r="C58" s="13">
        <v>46568.470999999998</v>
      </c>
      <c r="D58" s="12"/>
      <c r="E58">
        <f t="shared" si="6"/>
        <v>24903.992634334914</v>
      </c>
      <c r="F58">
        <f t="shared" si="7"/>
        <v>24904</v>
      </c>
      <c r="G58">
        <f t="shared" si="2"/>
        <v>-6.140000004961621E-3</v>
      </c>
      <c r="I58">
        <f t="shared" si="10"/>
        <v>-6.140000004961621E-3</v>
      </c>
      <c r="O58">
        <f t="shared" ca="1" si="8"/>
        <v>-3.5266617002733008E-2</v>
      </c>
      <c r="Q58" s="2">
        <f t="shared" si="9"/>
        <v>31549.970999999998</v>
      </c>
      <c r="AA58">
        <v>6</v>
      </c>
      <c r="AC58" t="s">
        <v>25</v>
      </c>
      <c r="AE58" t="s">
        <v>27</v>
      </c>
    </row>
    <row r="59" spans="1:31" x14ac:dyDescent="0.2">
      <c r="A59" t="s">
        <v>55</v>
      </c>
      <c r="C59" s="13">
        <v>46674.387999999999</v>
      </c>
      <c r="D59" s="12"/>
      <c r="E59">
        <f t="shared" si="6"/>
        <v>25031.052756276262</v>
      </c>
      <c r="F59">
        <f t="shared" si="7"/>
        <v>25031</v>
      </c>
      <c r="I59">
        <f t="shared" si="10"/>
        <v>0</v>
      </c>
      <c r="O59">
        <f t="shared" ca="1" si="8"/>
        <v>-3.4944321457047664E-2</v>
      </c>
      <c r="Q59" s="2">
        <f t="shared" si="9"/>
        <v>31655.887999999999</v>
      </c>
      <c r="AA59">
        <v>6</v>
      </c>
      <c r="AC59" t="s">
        <v>25</v>
      </c>
      <c r="AE59" t="s">
        <v>27</v>
      </c>
    </row>
    <row r="60" spans="1:31" x14ac:dyDescent="0.2">
      <c r="A60" t="s">
        <v>56</v>
      </c>
      <c r="C60" s="13">
        <v>46908.580999999998</v>
      </c>
      <c r="D60" s="12"/>
      <c r="E60">
        <f t="shared" si="6"/>
        <v>25311.995297490696</v>
      </c>
      <c r="F60">
        <f t="shared" si="7"/>
        <v>25312</v>
      </c>
      <c r="G60">
        <f t="shared" ref="G60:G88" si="11">+C60-(C$7+F60*C$8)</f>
        <v>-3.9199999955599196E-3</v>
      </c>
      <c r="I60">
        <f t="shared" si="10"/>
        <v>-3.9199999955599196E-3</v>
      </c>
      <c r="O60">
        <f t="shared" ca="1" si="8"/>
        <v>-3.4231210840216339E-2</v>
      </c>
      <c r="Q60" s="2">
        <f t="shared" si="9"/>
        <v>31890.080999999998</v>
      </c>
      <c r="AA60">
        <v>5</v>
      </c>
      <c r="AC60" t="s">
        <v>25</v>
      </c>
      <c r="AE60" t="s">
        <v>27</v>
      </c>
    </row>
    <row r="61" spans="1:31" x14ac:dyDescent="0.2">
      <c r="A61" t="s">
        <v>57</v>
      </c>
      <c r="C61" s="13">
        <v>46949.413999999997</v>
      </c>
      <c r="D61" s="12"/>
      <c r="E61">
        <f t="shared" si="6"/>
        <v>25360.979369539855</v>
      </c>
      <c r="F61">
        <f t="shared" si="7"/>
        <v>25361</v>
      </c>
      <c r="G61">
        <f t="shared" si="11"/>
        <v>-1.7197500004840549E-2</v>
      </c>
      <c r="I61">
        <f t="shared" si="10"/>
        <v>-1.7197500004840549E-2</v>
      </c>
      <c r="O61">
        <f t="shared" ca="1" si="8"/>
        <v>-3.4106860590306251E-2</v>
      </c>
      <c r="Q61" s="2">
        <f t="shared" si="9"/>
        <v>31930.913999999997</v>
      </c>
      <c r="AA61">
        <v>6</v>
      </c>
      <c r="AC61" t="s">
        <v>25</v>
      </c>
      <c r="AE61" t="s">
        <v>27</v>
      </c>
    </row>
    <row r="62" spans="1:31" x14ac:dyDescent="0.2">
      <c r="A62" t="s">
        <v>58</v>
      </c>
      <c r="C62" s="13">
        <v>47029.457000000002</v>
      </c>
      <c r="D62" s="12"/>
      <c r="E62">
        <f t="shared" si="6"/>
        <v>25457.00053083173</v>
      </c>
      <c r="F62">
        <f t="shared" si="7"/>
        <v>25457</v>
      </c>
      <c r="G62">
        <f t="shared" si="11"/>
        <v>4.4250000064494088E-4</v>
      </c>
      <c r="I62">
        <f t="shared" si="10"/>
        <v>4.4250000064494088E-4</v>
      </c>
      <c r="O62">
        <f t="shared" ca="1" si="8"/>
        <v>-3.3863235610890566E-2</v>
      </c>
      <c r="Q62" s="2">
        <f t="shared" si="9"/>
        <v>32010.957000000002</v>
      </c>
      <c r="AA62">
        <v>6</v>
      </c>
      <c r="AC62" t="s">
        <v>25</v>
      </c>
      <c r="AE62" t="s">
        <v>27</v>
      </c>
    </row>
    <row r="63" spans="1:31" x14ac:dyDescent="0.2">
      <c r="A63" t="s">
        <v>59</v>
      </c>
      <c r="C63" s="13">
        <v>47294.534</v>
      </c>
      <c r="D63" s="12"/>
      <c r="E63">
        <f t="shared" si="6"/>
        <v>25774.992127495585</v>
      </c>
      <c r="F63">
        <f t="shared" si="7"/>
        <v>25775</v>
      </c>
      <c r="G63">
        <f t="shared" si="11"/>
        <v>-6.5624999988358468E-3</v>
      </c>
      <c r="I63">
        <f t="shared" si="10"/>
        <v>-6.5624999988358468E-3</v>
      </c>
      <c r="O63">
        <f t="shared" ca="1" si="8"/>
        <v>-3.3056227866576096E-2</v>
      </c>
      <c r="Q63" s="2">
        <f t="shared" si="9"/>
        <v>32276.034</v>
      </c>
      <c r="AA63">
        <v>6</v>
      </c>
      <c r="AC63" t="s">
        <v>25</v>
      </c>
      <c r="AE63" t="s">
        <v>27</v>
      </c>
    </row>
    <row r="64" spans="1:31" x14ac:dyDescent="0.2">
      <c r="A64" t="s">
        <v>60</v>
      </c>
      <c r="C64" s="13">
        <v>47430.398000000001</v>
      </c>
      <c r="D64" s="12"/>
      <c r="E64">
        <f t="shared" si="6"/>
        <v>25937.977261208202</v>
      </c>
      <c r="F64">
        <f t="shared" si="7"/>
        <v>25938</v>
      </c>
      <c r="G64">
        <f t="shared" si="11"/>
        <v>-1.8954999992274679E-2</v>
      </c>
      <c r="I64">
        <f t="shared" si="10"/>
        <v>-1.8954999992274679E-2</v>
      </c>
      <c r="O64">
        <f t="shared" ca="1" si="8"/>
        <v>-3.264257295360988E-2</v>
      </c>
      <c r="Q64" s="2">
        <f t="shared" si="9"/>
        <v>32411.898000000001</v>
      </c>
      <c r="AA64">
        <v>6</v>
      </c>
      <c r="AC64" t="s">
        <v>25</v>
      </c>
      <c r="AE64" t="s">
        <v>27</v>
      </c>
    </row>
    <row r="65" spans="1:31" x14ac:dyDescent="0.2">
      <c r="A65" t="s">
        <v>61</v>
      </c>
      <c r="C65" s="13">
        <v>47746.332000000002</v>
      </c>
      <c r="D65" s="12"/>
      <c r="E65">
        <f t="shared" si="6"/>
        <v>26316.977917999997</v>
      </c>
      <c r="F65">
        <f t="shared" si="7"/>
        <v>26317</v>
      </c>
      <c r="G65">
        <f t="shared" si="11"/>
        <v>-1.8407499992463272E-2</v>
      </c>
      <c r="I65">
        <f t="shared" si="10"/>
        <v>-1.8407499992463272E-2</v>
      </c>
      <c r="O65">
        <f t="shared" ca="1" si="8"/>
        <v>-3.1680761836958365E-2</v>
      </c>
      <c r="Q65" s="2">
        <f t="shared" si="9"/>
        <v>32727.832000000002</v>
      </c>
      <c r="AA65">
        <v>6</v>
      </c>
      <c r="AC65" t="s">
        <v>25</v>
      </c>
      <c r="AE65" t="s">
        <v>27</v>
      </c>
    </row>
    <row r="66" spans="1:31" x14ac:dyDescent="0.2">
      <c r="A66" t="s">
        <v>62</v>
      </c>
      <c r="C66" s="13">
        <v>48041.427000000003</v>
      </c>
      <c r="D66" s="12"/>
      <c r="E66">
        <f t="shared" si="6"/>
        <v>26670.979699435284</v>
      </c>
      <c r="F66">
        <f t="shared" si="7"/>
        <v>26671</v>
      </c>
      <c r="G66">
        <f t="shared" si="11"/>
        <v>-1.692249999177875E-2</v>
      </c>
      <c r="I66">
        <f t="shared" si="10"/>
        <v>-1.692249999177875E-2</v>
      </c>
      <c r="O66">
        <f t="shared" ca="1" si="8"/>
        <v>-3.0782394725363024E-2</v>
      </c>
      <c r="Q66" s="2">
        <f t="shared" si="9"/>
        <v>33022.927000000003</v>
      </c>
      <c r="AA66">
        <v>5</v>
      </c>
      <c r="AC66" t="s">
        <v>25</v>
      </c>
      <c r="AE66" t="s">
        <v>27</v>
      </c>
    </row>
    <row r="67" spans="1:31" x14ac:dyDescent="0.2">
      <c r="A67" t="s">
        <v>63</v>
      </c>
      <c r="C67" s="13">
        <v>48361.53</v>
      </c>
      <c r="D67" s="12">
        <v>8.0000000000000002E-3</v>
      </c>
      <c r="E67">
        <f t="shared" si="6"/>
        <v>27054.981570842043</v>
      </c>
      <c r="F67">
        <f t="shared" si="7"/>
        <v>27055</v>
      </c>
      <c r="G67">
        <f t="shared" si="11"/>
        <v>-1.5362499994807877E-2</v>
      </c>
      <c r="I67">
        <f t="shared" si="10"/>
        <v>-1.5362499994807877E-2</v>
      </c>
      <c r="O67">
        <f t="shared" ca="1" si="8"/>
        <v>-2.9807894807700283E-2</v>
      </c>
      <c r="Q67" s="2">
        <f t="shared" si="9"/>
        <v>33343.03</v>
      </c>
      <c r="AA67">
        <v>6</v>
      </c>
      <c r="AC67" t="s">
        <v>25</v>
      </c>
      <c r="AE67" t="s">
        <v>27</v>
      </c>
    </row>
    <row r="68" spans="1:31" x14ac:dyDescent="0.2">
      <c r="A68" t="s">
        <v>64</v>
      </c>
      <c r="C68" s="13">
        <v>48802.485000000001</v>
      </c>
      <c r="D68" s="12">
        <v>5.0000000000000001E-3</v>
      </c>
      <c r="E68">
        <f t="shared" si="6"/>
        <v>27583.959884716547</v>
      </c>
      <c r="F68">
        <f t="shared" si="7"/>
        <v>27584</v>
      </c>
      <c r="G68">
        <f t="shared" si="11"/>
        <v>-3.3439999999245629E-2</v>
      </c>
      <c r="I68">
        <f t="shared" si="10"/>
        <v>-3.3439999999245629E-2</v>
      </c>
      <c r="O68">
        <f t="shared" ca="1" si="8"/>
        <v>-2.8465419660711769E-2</v>
      </c>
      <c r="Q68" s="2">
        <f t="shared" si="9"/>
        <v>33783.985000000001</v>
      </c>
      <c r="AA68">
        <v>6</v>
      </c>
      <c r="AC68" t="s">
        <v>25</v>
      </c>
      <c r="AE68" t="s">
        <v>27</v>
      </c>
    </row>
    <row r="69" spans="1:31" x14ac:dyDescent="0.2">
      <c r="A69" t="s">
        <v>65</v>
      </c>
      <c r="C69" s="13">
        <v>49097.572999999997</v>
      </c>
      <c r="D69" s="12">
        <v>2E-3</v>
      </c>
      <c r="E69">
        <f t="shared" si="6"/>
        <v>27937.953268813784</v>
      </c>
      <c r="F69">
        <f t="shared" si="7"/>
        <v>27938</v>
      </c>
      <c r="G69">
        <f t="shared" si="11"/>
        <v>-3.8955000003625173E-2</v>
      </c>
      <c r="I69">
        <f t="shared" si="10"/>
        <v>-3.8955000003625173E-2</v>
      </c>
      <c r="O69">
        <f t="shared" ca="1" si="8"/>
        <v>-2.7567052549116414E-2</v>
      </c>
      <c r="Q69" s="2">
        <f t="shared" si="9"/>
        <v>34079.072999999997</v>
      </c>
      <c r="AA69">
        <v>6</v>
      </c>
      <c r="AC69" t="s">
        <v>25</v>
      </c>
      <c r="AE69" t="s">
        <v>27</v>
      </c>
    </row>
    <row r="70" spans="1:31" x14ac:dyDescent="0.2">
      <c r="A70" s="18" t="s">
        <v>260</v>
      </c>
      <c r="B70" s="10" t="s">
        <v>73</v>
      </c>
      <c r="C70" s="12">
        <v>49158.459000000003</v>
      </c>
      <c r="D70" t="s">
        <v>100</v>
      </c>
      <c r="E70">
        <f t="shared" si="6"/>
        <v>28010.993315119111</v>
      </c>
      <c r="F70">
        <f t="shared" si="7"/>
        <v>28011</v>
      </c>
      <c r="G70">
        <f t="shared" si="11"/>
        <v>-5.5724999983794987E-3</v>
      </c>
      <c r="I70">
        <f t="shared" si="10"/>
        <v>-5.5724999983794987E-3</v>
      </c>
      <c r="O70">
        <f t="shared" ca="1" si="8"/>
        <v>-2.7381796054352411E-2</v>
      </c>
      <c r="Q70" s="2">
        <f t="shared" si="9"/>
        <v>34139.959000000003</v>
      </c>
    </row>
    <row r="71" spans="1:31" x14ac:dyDescent="0.2">
      <c r="A71" t="s">
        <v>66</v>
      </c>
      <c r="C71" s="13">
        <v>49493.572999999997</v>
      </c>
      <c r="D71" s="12"/>
      <c r="E71">
        <f t="shared" si="6"/>
        <v>28413.002678151024</v>
      </c>
      <c r="F71">
        <f t="shared" si="7"/>
        <v>28413</v>
      </c>
      <c r="G71">
        <f t="shared" si="11"/>
        <v>2.2324999954435043E-3</v>
      </c>
      <c r="I71">
        <f t="shared" si="10"/>
        <v>2.2324999954435043E-3</v>
      </c>
      <c r="O71">
        <f t="shared" ca="1" si="8"/>
        <v>-2.6361616453049228E-2</v>
      </c>
      <c r="Q71" s="2">
        <f t="shared" si="9"/>
        <v>34475.072999999997</v>
      </c>
      <c r="AA71">
        <v>7</v>
      </c>
      <c r="AC71" t="s">
        <v>25</v>
      </c>
      <c r="AE71" t="s">
        <v>27</v>
      </c>
    </row>
    <row r="72" spans="1:31" x14ac:dyDescent="0.2">
      <c r="A72" t="s">
        <v>67</v>
      </c>
      <c r="C72" s="13">
        <v>49574.421000000002</v>
      </c>
      <c r="D72" s="12">
        <v>5.0000000000000001E-3</v>
      </c>
      <c r="E72">
        <f t="shared" si="6"/>
        <v>28509.989533317941</v>
      </c>
      <c r="F72">
        <f t="shared" si="7"/>
        <v>28510</v>
      </c>
      <c r="G72">
        <f t="shared" si="11"/>
        <v>-8.724999992409721E-3</v>
      </c>
      <c r="I72">
        <f t="shared" si="10"/>
        <v>-8.724999992409721E-3</v>
      </c>
      <c r="O72">
        <f t="shared" ca="1" si="8"/>
        <v>-2.6115453713431283E-2</v>
      </c>
      <c r="Q72" s="2">
        <f t="shared" si="9"/>
        <v>34555.921000000002</v>
      </c>
      <c r="AA72">
        <v>6</v>
      </c>
      <c r="AC72" t="s">
        <v>25</v>
      </c>
      <c r="AE72" t="s">
        <v>27</v>
      </c>
    </row>
    <row r="73" spans="1:31" x14ac:dyDescent="0.2">
      <c r="A73" s="18" t="s">
        <v>260</v>
      </c>
      <c r="B73" s="10" t="s">
        <v>73</v>
      </c>
      <c r="C73" s="12">
        <v>49594.455000000002</v>
      </c>
      <c r="D73" t="s">
        <v>100</v>
      </c>
      <c r="E73">
        <f t="shared" si="6"/>
        <v>28534.022714799412</v>
      </c>
      <c r="F73">
        <f t="shared" si="7"/>
        <v>28534</v>
      </c>
      <c r="G73">
        <f t="shared" si="11"/>
        <v>1.8935000000055879E-2</v>
      </c>
      <c r="I73">
        <f t="shared" si="10"/>
        <v>1.8935000000055879E-2</v>
      </c>
      <c r="O73">
        <f t="shared" ca="1" si="8"/>
        <v>-2.6054547468577369E-2</v>
      </c>
      <c r="Q73" s="2">
        <f t="shared" si="9"/>
        <v>34575.955000000002</v>
      </c>
    </row>
    <row r="74" spans="1:31" x14ac:dyDescent="0.2">
      <c r="A74" s="18" t="s">
        <v>260</v>
      </c>
      <c r="B74" s="10" t="s">
        <v>73</v>
      </c>
      <c r="C74" s="12">
        <v>49600.275000000001</v>
      </c>
      <c r="D74" t="s">
        <v>100</v>
      </c>
      <c r="E74">
        <f t="shared" si="6"/>
        <v>28541.004501573007</v>
      </c>
      <c r="F74">
        <f t="shared" si="7"/>
        <v>28541</v>
      </c>
      <c r="G74">
        <f t="shared" si="11"/>
        <v>3.7525000007008202E-3</v>
      </c>
      <c r="I74">
        <f t="shared" si="10"/>
        <v>3.7525000007008202E-3</v>
      </c>
      <c r="O74">
        <f t="shared" ca="1" si="8"/>
        <v>-2.6036783147161638E-2</v>
      </c>
      <c r="Q74" s="2">
        <f t="shared" si="9"/>
        <v>34581.775000000001</v>
      </c>
    </row>
    <row r="75" spans="1:31" x14ac:dyDescent="0.2">
      <c r="A75" t="s">
        <v>68</v>
      </c>
      <c r="C75" s="13">
        <v>49650.271999999997</v>
      </c>
      <c r="D75" s="12">
        <v>4.0000000000000001E-3</v>
      </c>
      <c r="E75">
        <f t="shared" si="6"/>
        <v>28600.981888741266</v>
      </c>
      <c r="F75">
        <f t="shared" si="7"/>
        <v>28601</v>
      </c>
      <c r="G75">
        <f t="shared" si="11"/>
        <v>-1.509749999968335E-2</v>
      </c>
      <c r="I75">
        <f t="shared" si="10"/>
        <v>-1.509749999968335E-2</v>
      </c>
      <c r="O75">
        <f t="shared" ca="1" si="8"/>
        <v>-2.5884517535026838E-2</v>
      </c>
      <c r="Q75" s="2">
        <f t="shared" si="9"/>
        <v>34631.771999999997</v>
      </c>
      <c r="AA75">
        <v>6</v>
      </c>
      <c r="AC75" t="s">
        <v>25</v>
      </c>
      <c r="AE75" t="s">
        <v>27</v>
      </c>
    </row>
    <row r="76" spans="1:31" x14ac:dyDescent="0.2">
      <c r="A76" t="s">
        <v>69</v>
      </c>
      <c r="C76" s="13">
        <v>49859.500999999997</v>
      </c>
      <c r="D76" s="12">
        <v>3.0000000000000001E-3</v>
      </c>
      <c r="E76">
        <f t="shared" si="6"/>
        <v>28851.977123251927</v>
      </c>
      <c r="F76">
        <f t="shared" si="7"/>
        <v>28852</v>
      </c>
      <c r="G76">
        <f t="shared" si="11"/>
        <v>-1.9070000002102461E-2</v>
      </c>
      <c r="I76">
        <f t="shared" si="10"/>
        <v>-1.9070000002102461E-2</v>
      </c>
      <c r="O76">
        <f t="shared" ca="1" si="8"/>
        <v>-2.5247539724262913E-2</v>
      </c>
      <c r="Q76" s="2">
        <f t="shared" si="9"/>
        <v>34841.000999999997</v>
      </c>
      <c r="AA76">
        <v>6</v>
      </c>
      <c r="AC76" t="s">
        <v>25</v>
      </c>
      <c r="AE76" t="s">
        <v>27</v>
      </c>
    </row>
    <row r="77" spans="1:31" x14ac:dyDescent="0.2">
      <c r="A77" t="s">
        <v>70</v>
      </c>
      <c r="C77" s="13">
        <v>50250.442999999999</v>
      </c>
      <c r="D77" s="12">
        <v>5.0000000000000001E-3</v>
      </c>
      <c r="E77">
        <f t="shared" si="6"/>
        <v>29320.958856042635</v>
      </c>
      <c r="F77">
        <f t="shared" si="7"/>
        <v>29321</v>
      </c>
      <c r="G77">
        <f t="shared" si="11"/>
        <v>-3.4297499994863756E-2</v>
      </c>
      <c r="I77">
        <f t="shared" si="10"/>
        <v>-3.4297499994863756E-2</v>
      </c>
      <c r="O77">
        <f t="shared" ca="1" si="8"/>
        <v>-2.4057330189409185E-2</v>
      </c>
      <c r="Q77" s="2">
        <f t="shared" si="9"/>
        <v>35231.942999999999</v>
      </c>
      <c r="AA77">
        <v>6</v>
      </c>
      <c r="AC77" t="s">
        <v>25</v>
      </c>
      <c r="AE77" t="s">
        <v>27</v>
      </c>
    </row>
    <row r="78" spans="1:31" x14ac:dyDescent="0.2">
      <c r="A78" t="s">
        <v>70</v>
      </c>
      <c r="C78" s="13">
        <v>50250.442999999999</v>
      </c>
      <c r="D78" s="12">
        <v>5.0000000000000001E-3</v>
      </c>
      <c r="E78">
        <f t="shared" si="6"/>
        <v>29320.958856042635</v>
      </c>
      <c r="F78">
        <f t="shared" si="7"/>
        <v>29321</v>
      </c>
      <c r="G78">
        <f t="shared" si="11"/>
        <v>-3.4297499994863756E-2</v>
      </c>
      <c r="I78">
        <f t="shared" si="10"/>
        <v>-3.4297499994863756E-2</v>
      </c>
      <c r="O78">
        <f t="shared" ca="1" si="8"/>
        <v>-2.4057330189409185E-2</v>
      </c>
      <c r="Q78" s="2">
        <f t="shared" si="9"/>
        <v>35231.942999999999</v>
      </c>
      <c r="AA78">
        <v>6</v>
      </c>
      <c r="AC78" t="s">
        <v>25</v>
      </c>
      <c r="AE78" t="s">
        <v>27</v>
      </c>
    </row>
    <row r="79" spans="1:31" x14ac:dyDescent="0.2">
      <c r="A79" s="30" t="s">
        <v>72</v>
      </c>
      <c r="B79" s="30"/>
      <c r="C79" s="31">
        <v>50250.468999999997</v>
      </c>
      <c r="D79" s="31">
        <v>2E-3</v>
      </c>
      <c r="E79">
        <f t="shared" si="6"/>
        <v>29320.990046155366</v>
      </c>
      <c r="F79">
        <f t="shared" si="7"/>
        <v>29321</v>
      </c>
      <c r="G79">
        <f t="shared" si="11"/>
        <v>-8.2974999968428165E-3</v>
      </c>
      <c r="I79">
        <f t="shared" si="10"/>
        <v>-8.2974999968428165E-3</v>
      </c>
      <c r="O79">
        <f t="shared" ca="1" si="8"/>
        <v>-2.4057330189409185E-2</v>
      </c>
      <c r="Q79" s="2">
        <f t="shared" si="9"/>
        <v>35231.968999999997</v>
      </c>
      <c r="AA79">
        <v>6</v>
      </c>
      <c r="AC79" t="s">
        <v>71</v>
      </c>
      <c r="AE79" t="s">
        <v>27</v>
      </c>
    </row>
    <row r="80" spans="1:31" x14ac:dyDescent="0.2">
      <c r="A80" s="18" t="s">
        <v>290</v>
      </c>
      <c r="B80" s="10" t="s">
        <v>73</v>
      </c>
      <c r="C80" s="12">
        <v>52464.493999999999</v>
      </c>
      <c r="D80" t="s">
        <v>100</v>
      </c>
      <c r="E80">
        <f t="shared" si="6"/>
        <v>31976.978097942952</v>
      </c>
      <c r="F80">
        <f t="shared" si="7"/>
        <v>31977</v>
      </c>
      <c r="G80">
        <f t="shared" si="11"/>
        <v>-1.825749999989057E-2</v>
      </c>
      <c r="I80">
        <f t="shared" si="10"/>
        <v>-1.825749999989057E-2</v>
      </c>
      <c r="O80">
        <f t="shared" ca="1" si="8"/>
        <v>-1.7317039092241873E-2</v>
      </c>
      <c r="Q80" s="2">
        <f t="shared" si="9"/>
        <v>37445.993999999999</v>
      </c>
    </row>
    <row r="81" spans="1:18" x14ac:dyDescent="0.2">
      <c r="A81" s="30" t="s">
        <v>74</v>
      </c>
      <c r="B81" s="32" t="s">
        <v>73</v>
      </c>
      <c r="C81" s="33">
        <v>52504.506300000001</v>
      </c>
      <c r="D81" s="33">
        <v>5.7999999999999996E-3</v>
      </c>
      <c r="E81">
        <f t="shared" si="6"/>
        <v>32024.977642087462</v>
      </c>
      <c r="F81">
        <f t="shared" si="7"/>
        <v>32025</v>
      </c>
      <c r="G81">
        <f t="shared" si="11"/>
        <v>-1.863749999756692E-2</v>
      </c>
      <c r="K81">
        <f>G81</f>
        <v>-1.863749999756692E-2</v>
      </c>
      <c r="O81">
        <f t="shared" ca="1" si="8"/>
        <v>-1.7195226602534031E-2</v>
      </c>
      <c r="Q81" s="2">
        <f t="shared" si="9"/>
        <v>37486.006300000001</v>
      </c>
      <c r="R81" t="s">
        <v>92</v>
      </c>
    </row>
    <row r="82" spans="1:18" x14ac:dyDescent="0.2">
      <c r="A82" s="34" t="s">
        <v>78</v>
      </c>
      <c r="B82" s="35" t="s">
        <v>73</v>
      </c>
      <c r="C82" s="31">
        <v>52820.446000000004</v>
      </c>
      <c r="D82" s="31">
        <v>4.0000000000000001E-3</v>
      </c>
      <c r="E82">
        <f t="shared" si="6"/>
        <v>32403.985136711668</v>
      </c>
      <c r="F82">
        <f t="shared" si="7"/>
        <v>32404</v>
      </c>
      <c r="G82">
        <f t="shared" si="11"/>
        <v>-1.2389999996230472E-2</v>
      </c>
      <c r="I82">
        <f>G82</f>
        <v>-1.2389999996230472E-2</v>
      </c>
      <c r="O82">
        <f t="shared" ca="1" si="8"/>
        <v>-1.6233415485882516E-2</v>
      </c>
      <c r="Q82" s="2">
        <f t="shared" si="9"/>
        <v>37801.946000000004</v>
      </c>
      <c r="R82" t="s">
        <v>328</v>
      </c>
    </row>
    <row r="83" spans="1:18" x14ac:dyDescent="0.2">
      <c r="A83" s="18" t="s">
        <v>306</v>
      </c>
      <c r="B83" s="10" t="s">
        <v>73</v>
      </c>
      <c r="C83" s="12">
        <v>53092.199000000001</v>
      </c>
      <c r="D83" t="s">
        <v>100</v>
      </c>
      <c r="E83">
        <f t="shared" si="6"/>
        <v>32729.985394629904</v>
      </c>
      <c r="F83">
        <f t="shared" si="7"/>
        <v>32730</v>
      </c>
      <c r="G83">
        <f t="shared" si="11"/>
        <v>-1.2174999996204861E-2</v>
      </c>
      <c r="I83">
        <f>G83</f>
        <v>-1.2174999996204861E-2</v>
      </c>
      <c r="O83">
        <f t="shared" ca="1" si="8"/>
        <v>-1.5406105659950084E-2</v>
      </c>
      <c r="Q83" s="2">
        <f t="shared" si="9"/>
        <v>38073.699000000001</v>
      </c>
    </row>
    <row r="84" spans="1:18" x14ac:dyDescent="0.2">
      <c r="A84" s="34" t="s">
        <v>75</v>
      </c>
      <c r="B84" s="35" t="s">
        <v>73</v>
      </c>
      <c r="C84" s="31">
        <v>53150.544999999998</v>
      </c>
      <c r="D84" s="36">
        <v>4.0000000000000001E-3</v>
      </c>
      <c r="E84">
        <f t="shared" si="6"/>
        <v>32799.978406845032</v>
      </c>
      <c r="F84">
        <f t="shared" si="7"/>
        <v>32800</v>
      </c>
      <c r="G84">
        <f t="shared" si="11"/>
        <v>-1.7999999996391125E-2</v>
      </c>
      <c r="K84">
        <f>G84</f>
        <v>-1.7999999996391125E-2</v>
      </c>
      <c r="O84">
        <f t="shared" ca="1" si="8"/>
        <v>-1.5228462445792817E-2</v>
      </c>
      <c r="Q84" s="2">
        <f t="shared" si="9"/>
        <v>38132.044999999998</v>
      </c>
      <c r="R84" t="s">
        <v>92</v>
      </c>
    </row>
    <row r="85" spans="1:18" x14ac:dyDescent="0.2">
      <c r="A85" s="18" t="s">
        <v>306</v>
      </c>
      <c r="B85" s="10" t="s">
        <v>73</v>
      </c>
      <c r="C85" s="12">
        <v>53308.095999999998</v>
      </c>
      <c r="D85" t="s">
        <v>100</v>
      </c>
      <c r="E85">
        <f t="shared" si="6"/>
        <v>32988.979693437177</v>
      </c>
      <c r="F85">
        <f>ROUND(2*E85,0)/2</f>
        <v>32989</v>
      </c>
      <c r="G85">
        <f t="shared" si="11"/>
        <v>-1.6927500000747386E-2</v>
      </c>
      <c r="I85">
        <f>G85</f>
        <v>-1.6927500000747386E-2</v>
      </c>
      <c r="O85">
        <f t="shared" ca="1" si="8"/>
        <v>-1.4748825767568183E-2</v>
      </c>
      <c r="Q85" s="2">
        <f t="shared" si="9"/>
        <v>38289.595999999998</v>
      </c>
    </row>
    <row r="86" spans="1:18" x14ac:dyDescent="0.2">
      <c r="A86" s="37" t="s">
        <v>86</v>
      </c>
      <c r="B86" s="38" t="s">
        <v>73</v>
      </c>
      <c r="C86" s="37">
        <v>53566.517</v>
      </c>
      <c r="D86" s="37">
        <v>2E-3</v>
      </c>
      <c r="E86">
        <f t="shared" si="6"/>
        <v>33298.986621241071</v>
      </c>
      <c r="F86">
        <f>ROUND(2*E86,0)/2</f>
        <v>33299</v>
      </c>
      <c r="G86">
        <f t="shared" si="11"/>
        <v>-1.1152500002935994E-2</v>
      </c>
      <c r="I86">
        <f>G86</f>
        <v>-1.1152500002935994E-2</v>
      </c>
      <c r="O86">
        <f t="shared" ca="1" si="8"/>
        <v>-1.3962120104871689E-2</v>
      </c>
      <c r="Q86" s="2">
        <f t="shared" si="9"/>
        <v>38548.017</v>
      </c>
    </row>
    <row r="87" spans="1:18" x14ac:dyDescent="0.2">
      <c r="A87" s="34" t="s">
        <v>84</v>
      </c>
      <c r="B87" s="32" t="s">
        <v>73</v>
      </c>
      <c r="C87" s="33">
        <v>53612.360699999997</v>
      </c>
      <c r="D87" s="33">
        <v>2.0000000000000001E-4</v>
      </c>
      <c r="E87">
        <f t="shared" si="6"/>
        <v>33353.981627823981</v>
      </c>
      <c r="F87">
        <f>ROUND(2*E87,0)/2</f>
        <v>33354</v>
      </c>
      <c r="G87">
        <f t="shared" si="11"/>
        <v>-1.531500000419328E-2</v>
      </c>
      <c r="K87">
        <f>G87</f>
        <v>-1.531500000419328E-2</v>
      </c>
      <c r="O87">
        <f t="shared" ca="1" si="8"/>
        <v>-1.382254329374813E-2</v>
      </c>
      <c r="Q87" s="2">
        <f t="shared" si="9"/>
        <v>38593.860699999997</v>
      </c>
      <c r="R87" t="s">
        <v>92</v>
      </c>
    </row>
    <row r="88" spans="1:18" x14ac:dyDescent="0.2">
      <c r="A88" s="34" t="s">
        <v>89</v>
      </c>
      <c r="B88" s="35" t="s">
        <v>73</v>
      </c>
      <c r="C88" s="31">
        <v>56177.346810000003</v>
      </c>
      <c r="D88" s="31">
        <v>1E-4</v>
      </c>
      <c r="E88">
        <f t="shared" si="6"/>
        <v>36430.989548313191</v>
      </c>
      <c r="F88">
        <f>ROUND(2*E88,0)/2</f>
        <v>36431</v>
      </c>
      <c r="G88">
        <f t="shared" si="11"/>
        <v>-8.7124999990919605E-3</v>
      </c>
      <c r="K88">
        <f>G88</f>
        <v>-8.7124999990919605E-3</v>
      </c>
      <c r="O88">
        <f t="shared" ca="1" si="8"/>
        <v>-6.0138551514349325E-3</v>
      </c>
      <c r="Q88" s="2">
        <f t="shared" si="9"/>
        <v>41158.846810000003</v>
      </c>
    </row>
    <row r="89" spans="1:18" x14ac:dyDescent="0.2">
      <c r="A89" s="56" t="s">
        <v>329</v>
      </c>
      <c r="B89" s="57" t="s">
        <v>73</v>
      </c>
      <c r="C89" s="58">
        <v>57975.426429999992</v>
      </c>
      <c r="D89" s="58">
        <v>2.0000000000000001E-4</v>
      </c>
      <c r="E89">
        <f>+(C89-C$7)/C$8</f>
        <v>38588.001319581686</v>
      </c>
      <c r="F89">
        <f>ROUND(2*E89,0)/2</f>
        <v>38588</v>
      </c>
      <c r="G89">
        <f>+C89-(C$7+F89*C$8)</f>
        <v>1.0999999940395355E-3</v>
      </c>
      <c r="K89">
        <f>G89</f>
        <v>1.0999999940395355E-3</v>
      </c>
      <c r="O89">
        <f ca="1">+C$11+C$12*F89</f>
        <v>-5.3990639518873562E-4</v>
      </c>
      <c r="Q89" s="2">
        <f>+C89-15018.5</f>
        <v>42956.926429999992</v>
      </c>
    </row>
  </sheetData>
  <protectedRanges>
    <protectedRange sqref="A89:D89" name="Range1"/>
  </protectedRanges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topLeftCell="A39" workbookViewId="0">
      <selection activeCell="A69" sqref="A69:D75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2" t="s">
        <v>90</v>
      </c>
      <c r="I1" s="43" t="s">
        <v>91</v>
      </c>
      <c r="J1" s="44" t="s">
        <v>92</v>
      </c>
    </row>
    <row r="2" spans="1:16" x14ac:dyDescent="0.2">
      <c r="I2" s="45" t="s">
        <v>93</v>
      </c>
      <c r="J2" s="46" t="s">
        <v>94</v>
      </c>
    </row>
    <row r="3" spans="1:16" x14ac:dyDescent="0.2">
      <c r="A3" s="47" t="s">
        <v>95</v>
      </c>
      <c r="I3" s="45" t="s">
        <v>96</v>
      </c>
      <c r="J3" s="46" t="s">
        <v>97</v>
      </c>
    </row>
    <row r="4" spans="1:16" x14ac:dyDescent="0.2">
      <c r="I4" s="45" t="s">
        <v>98</v>
      </c>
      <c r="J4" s="46" t="s">
        <v>97</v>
      </c>
    </row>
    <row r="5" spans="1:16" ht="13.5" thickBot="1" x14ac:dyDescent="0.25">
      <c r="I5" s="48" t="s">
        <v>99</v>
      </c>
      <c r="J5" s="49" t="s">
        <v>100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28 </v>
      </c>
      <c r="B11" s="10" t="str">
        <f t="shared" ref="B11:B42" si="1">IF(H11=INT(H11),"I","II")</f>
        <v>I</v>
      </c>
      <c r="C11" s="12">
        <f t="shared" ref="C11:C42" si="2">1*G11</f>
        <v>42956.495000000003</v>
      </c>
      <c r="D11" s="9" t="str">
        <f t="shared" ref="D11:D42" si="3">VLOOKUP(F11,I$1:J$5,2,FALSE)</f>
        <v>vis</v>
      </c>
      <c r="E11" s="50">
        <f>VLOOKUP(C11,Active!C$21:E$973,3,FALSE)</f>
        <v>20570.994994586719</v>
      </c>
      <c r="F11" s="10" t="s">
        <v>99</v>
      </c>
      <c r="G11" s="9" t="str">
        <f t="shared" ref="G11:G42" si="4">MID(I11,3,LEN(I11)-3)</f>
        <v>42956.495</v>
      </c>
      <c r="H11" s="12">
        <f t="shared" ref="H11:H42" si="5">1*K11</f>
        <v>-12783</v>
      </c>
      <c r="I11" s="51" t="s">
        <v>102</v>
      </c>
      <c r="J11" s="52" t="s">
        <v>103</v>
      </c>
      <c r="K11" s="51">
        <v>-12783</v>
      </c>
      <c r="L11" s="51" t="s">
        <v>104</v>
      </c>
      <c r="M11" s="52" t="s">
        <v>105</v>
      </c>
      <c r="N11" s="52"/>
      <c r="O11" s="53" t="s">
        <v>106</v>
      </c>
      <c r="P11" s="53" t="s">
        <v>107</v>
      </c>
    </row>
    <row r="12" spans="1:16" ht="12.75" customHeight="1" thickBot="1" x14ac:dyDescent="0.25">
      <c r="A12" s="12" t="str">
        <f t="shared" si="0"/>
        <v> BBS 29 </v>
      </c>
      <c r="B12" s="10" t="str">
        <f t="shared" si="1"/>
        <v>I</v>
      </c>
      <c r="C12" s="12">
        <f t="shared" si="2"/>
        <v>42961.495000000003</v>
      </c>
      <c r="D12" s="9" t="str">
        <f t="shared" si="3"/>
        <v>vis</v>
      </c>
      <c r="E12" s="50">
        <f>VLOOKUP(C12,Active!C$21:E$973,3,FALSE)</f>
        <v>20576.993093189463</v>
      </c>
      <c r="F12" s="10" t="s">
        <v>99</v>
      </c>
      <c r="G12" s="9" t="str">
        <f t="shared" si="4"/>
        <v>42961.495</v>
      </c>
      <c r="H12" s="12">
        <f t="shared" si="5"/>
        <v>-12777</v>
      </c>
      <c r="I12" s="51" t="s">
        <v>108</v>
      </c>
      <c r="J12" s="52" t="s">
        <v>109</v>
      </c>
      <c r="K12" s="51">
        <v>-12777</v>
      </c>
      <c r="L12" s="51" t="s">
        <v>110</v>
      </c>
      <c r="M12" s="52" t="s">
        <v>105</v>
      </c>
      <c r="N12" s="52"/>
      <c r="O12" s="53" t="s">
        <v>106</v>
      </c>
      <c r="P12" s="53" t="s">
        <v>111</v>
      </c>
    </row>
    <row r="13" spans="1:16" ht="12.75" customHeight="1" thickBot="1" x14ac:dyDescent="0.25">
      <c r="A13" s="12" t="str">
        <f t="shared" si="0"/>
        <v> BBS 29 </v>
      </c>
      <c r="B13" s="10" t="str">
        <f t="shared" si="1"/>
        <v>I</v>
      </c>
      <c r="C13" s="12">
        <f t="shared" si="2"/>
        <v>42996.508000000002</v>
      </c>
      <c r="D13" s="9" t="str">
        <f t="shared" si="3"/>
        <v>vis</v>
      </c>
      <c r="E13" s="50">
        <f>VLOOKUP(C13,Active!C$21:E$973,3,FALSE)</f>
        <v>20618.995378465032</v>
      </c>
      <c r="F13" s="10" t="s">
        <v>99</v>
      </c>
      <c r="G13" s="9" t="str">
        <f t="shared" si="4"/>
        <v>42996.508</v>
      </c>
      <c r="H13" s="12">
        <f t="shared" si="5"/>
        <v>-12735</v>
      </c>
      <c r="I13" s="51" t="s">
        <v>112</v>
      </c>
      <c r="J13" s="52" t="s">
        <v>113</v>
      </c>
      <c r="K13" s="51">
        <v>-12735</v>
      </c>
      <c r="L13" s="51" t="s">
        <v>104</v>
      </c>
      <c r="M13" s="52" t="s">
        <v>105</v>
      </c>
      <c r="N13" s="52"/>
      <c r="O13" s="53" t="s">
        <v>106</v>
      </c>
      <c r="P13" s="53" t="s">
        <v>111</v>
      </c>
    </row>
    <row r="14" spans="1:16" ht="12.75" customHeight="1" thickBot="1" x14ac:dyDescent="0.25">
      <c r="A14" s="12" t="str">
        <f t="shared" si="0"/>
        <v> BBS 29 </v>
      </c>
      <c r="B14" s="10" t="str">
        <f t="shared" si="1"/>
        <v>I</v>
      </c>
      <c r="C14" s="12">
        <f t="shared" si="2"/>
        <v>43011.51</v>
      </c>
      <c r="D14" s="9" t="str">
        <f t="shared" si="3"/>
        <v>vis</v>
      </c>
      <c r="E14" s="50">
        <f>VLOOKUP(C14,Active!C$21:E$973,3,FALSE)</f>
        <v>20636.992073512702</v>
      </c>
      <c r="F14" s="10" t="s">
        <v>99</v>
      </c>
      <c r="G14" s="9" t="str">
        <f t="shared" si="4"/>
        <v>43011.510</v>
      </c>
      <c r="H14" s="12">
        <f t="shared" si="5"/>
        <v>-12717</v>
      </c>
      <c r="I14" s="51" t="s">
        <v>114</v>
      </c>
      <c r="J14" s="52" t="s">
        <v>115</v>
      </c>
      <c r="K14" s="51">
        <v>-12717</v>
      </c>
      <c r="L14" s="51" t="s">
        <v>110</v>
      </c>
      <c r="M14" s="52" t="s">
        <v>105</v>
      </c>
      <c r="N14" s="52"/>
      <c r="O14" s="53" t="s">
        <v>106</v>
      </c>
      <c r="P14" s="53" t="s">
        <v>111</v>
      </c>
    </row>
    <row r="15" spans="1:16" ht="12.75" customHeight="1" thickBot="1" x14ac:dyDescent="0.25">
      <c r="A15" s="12" t="str">
        <f t="shared" si="0"/>
        <v> BBS 29 </v>
      </c>
      <c r="B15" s="10" t="str">
        <f t="shared" si="1"/>
        <v>I</v>
      </c>
      <c r="C15" s="12">
        <f t="shared" si="2"/>
        <v>43017.353000000003</v>
      </c>
      <c r="D15" s="9" t="str">
        <f t="shared" si="3"/>
        <v>vis</v>
      </c>
      <c r="E15" s="50">
        <f>VLOOKUP(C15,Active!C$21:E$973,3,FALSE)</f>
        <v>20644.001451539865</v>
      </c>
      <c r="F15" s="10" t="s">
        <v>99</v>
      </c>
      <c r="G15" s="9" t="str">
        <f t="shared" si="4"/>
        <v>43017.353</v>
      </c>
      <c r="H15" s="12">
        <f t="shared" si="5"/>
        <v>-12710</v>
      </c>
      <c r="I15" s="51" t="s">
        <v>116</v>
      </c>
      <c r="J15" s="52" t="s">
        <v>117</v>
      </c>
      <c r="K15" s="51">
        <v>-12710</v>
      </c>
      <c r="L15" s="51" t="s">
        <v>118</v>
      </c>
      <c r="M15" s="52" t="s">
        <v>105</v>
      </c>
      <c r="N15" s="52"/>
      <c r="O15" s="53" t="s">
        <v>106</v>
      </c>
      <c r="P15" s="53" t="s">
        <v>111</v>
      </c>
    </row>
    <row r="16" spans="1:16" ht="12.75" customHeight="1" thickBot="1" x14ac:dyDescent="0.25">
      <c r="A16" s="12" t="str">
        <f t="shared" si="0"/>
        <v> BBS 30 </v>
      </c>
      <c r="B16" s="10" t="str">
        <f t="shared" si="1"/>
        <v>I</v>
      </c>
      <c r="C16" s="12">
        <f t="shared" si="2"/>
        <v>43042.357000000004</v>
      </c>
      <c r="D16" s="9" t="str">
        <f t="shared" si="3"/>
        <v>vis</v>
      </c>
      <c r="E16" s="50">
        <f>VLOOKUP(C16,Active!C$21:E$973,3,FALSE)</f>
        <v>20673.996743032465</v>
      </c>
      <c r="F16" s="10" t="s">
        <v>99</v>
      </c>
      <c r="G16" s="9" t="str">
        <f t="shared" si="4"/>
        <v>43042.357</v>
      </c>
      <c r="H16" s="12">
        <f t="shared" si="5"/>
        <v>-12680</v>
      </c>
      <c r="I16" s="51" t="s">
        <v>119</v>
      </c>
      <c r="J16" s="52" t="s">
        <v>120</v>
      </c>
      <c r="K16" s="51">
        <v>-12680</v>
      </c>
      <c r="L16" s="51" t="s">
        <v>121</v>
      </c>
      <c r="M16" s="52" t="s">
        <v>105</v>
      </c>
      <c r="N16" s="52"/>
      <c r="O16" s="53" t="s">
        <v>106</v>
      </c>
      <c r="P16" s="53" t="s">
        <v>122</v>
      </c>
    </row>
    <row r="17" spans="1:16" ht="12.75" customHeight="1" thickBot="1" x14ac:dyDescent="0.25">
      <c r="A17" s="12" t="str">
        <f t="shared" si="0"/>
        <v> BBS 34 </v>
      </c>
      <c r="B17" s="10" t="str">
        <f t="shared" si="1"/>
        <v>I</v>
      </c>
      <c r="C17" s="12">
        <f t="shared" si="2"/>
        <v>43347.453999999998</v>
      </c>
      <c r="D17" s="9" t="str">
        <f t="shared" si="3"/>
        <v>vis</v>
      </c>
      <c r="E17" s="50">
        <f>VLOOKUP(C17,Active!C$21:E$973,3,FALSE)</f>
        <v>21039.997120912671</v>
      </c>
      <c r="F17" s="10" t="s">
        <v>99</v>
      </c>
      <c r="G17" s="9" t="str">
        <f t="shared" si="4"/>
        <v>43347.454</v>
      </c>
      <c r="H17" s="12">
        <f t="shared" si="5"/>
        <v>-12314</v>
      </c>
      <c r="I17" s="51" t="s">
        <v>123</v>
      </c>
      <c r="J17" s="52" t="s">
        <v>124</v>
      </c>
      <c r="K17" s="51">
        <v>-12314</v>
      </c>
      <c r="L17" s="51" t="s">
        <v>121</v>
      </c>
      <c r="M17" s="52" t="s">
        <v>105</v>
      </c>
      <c r="N17" s="52"/>
      <c r="O17" s="53" t="s">
        <v>106</v>
      </c>
      <c r="P17" s="53" t="s">
        <v>125</v>
      </c>
    </row>
    <row r="18" spans="1:16" ht="12.75" customHeight="1" thickBot="1" x14ac:dyDescent="0.25">
      <c r="A18" s="12" t="str">
        <f t="shared" si="0"/>
        <v> BBS 37 </v>
      </c>
      <c r="B18" s="10" t="str">
        <f t="shared" si="1"/>
        <v>I</v>
      </c>
      <c r="C18" s="12">
        <f t="shared" si="2"/>
        <v>43657.555</v>
      </c>
      <c r="D18" s="9" t="str">
        <f t="shared" si="3"/>
        <v>vis</v>
      </c>
      <c r="E18" s="50">
        <f>VLOOKUP(C18,Active!C$21:E$973,3,FALSE)</f>
        <v>21412.000395874511</v>
      </c>
      <c r="F18" s="10" t="s">
        <v>99</v>
      </c>
      <c r="G18" s="9" t="str">
        <f t="shared" si="4"/>
        <v>43657.555</v>
      </c>
      <c r="H18" s="12">
        <f t="shared" si="5"/>
        <v>-11942</v>
      </c>
      <c r="I18" s="51" t="s">
        <v>126</v>
      </c>
      <c r="J18" s="52" t="s">
        <v>127</v>
      </c>
      <c r="K18" s="51">
        <v>-11942</v>
      </c>
      <c r="L18" s="51" t="s">
        <v>118</v>
      </c>
      <c r="M18" s="52" t="s">
        <v>105</v>
      </c>
      <c r="N18" s="52"/>
      <c r="O18" s="53" t="s">
        <v>106</v>
      </c>
      <c r="P18" s="53" t="s">
        <v>128</v>
      </c>
    </row>
    <row r="19" spans="1:16" ht="12.75" customHeight="1" thickBot="1" x14ac:dyDescent="0.25">
      <c r="A19" s="12" t="str">
        <f t="shared" si="0"/>
        <v> BBS 38 </v>
      </c>
      <c r="B19" s="10" t="str">
        <f t="shared" si="1"/>
        <v>I</v>
      </c>
      <c r="C19" s="12">
        <f t="shared" si="2"/>
        <v>43713.409</v>
      </c>
      <c r="D19" s="9" t="str">
        <f t="shared" si="3"/>
        <v>vis</v>
      </c>
      <c r="E19" s="50">
        <f>VLOOKUP(C19,Active!C$21:E$973,3,FALSE)</f>
        <v>21479.00395574603</v>
      </c>
      <c r="F19" s="10" t="s">
        <v>99</v>
      </c>
      <c r="G19" s="9" t="str">
        <f t="shared" si="4"/>
        <v>43713.409</v>
      </c>
      <c r="H19" s="12">
        <f t="shared" si="5"/>
        <v>-11875</v>
      </c>
      <c r="I19" s="51" t="s">
        <v>129</v>
      </c>
      <c r="J19" s="52" t="s">
        <v>130</v>
      </c>
      <c r="K19" s="51">
        <v>-11875</v>
      </c>
      <c r="L19" s="51" t="s">
        <v>131</v>
      </c>
      <c r="M19" s="52" t="s">
        <v>105</v>
      </c>
      <c r="N19" s="52"/>
      <c r="O19" s="53" t="s">
        <v>106</v>
      </c>
      <c r="P19" s="53" t="s">
        <v>132</v>
      </c>
    </row>
    <row r="20" spans="1:16" ht="12.75" customHeight="1" thickBot="1" x14ac:dyDescent="0.25">
      <c r="A20" s="12" t="str">
        <f t="shared" si="0"/>
        <v> BBS 42 </v>
      </c>
      <c r="B20" s="10" t="str">
        <f t="shared" si="1"/>
        <v>I</v>
      </c>
      <c r="C20" s="12">
        <f t="shared" si="2"/>
        <v>43957.642999999996</v>
      </c>
      <c r="D20" s="9" t="str">
        <f t="shared" si="3"/>
        <v>vis</v>
      </c>
      <c r="E20" s="50">
        <f>VLOOKUP(C20,Active!C$21:E$973,3,FALSE)</f>
        <v>21771.991878574489</v>
      </c>
      <c r="F20" s="10" t="s">
        <v>99</v>
      </c>
      <c r="G20" s="9" t="str">
        <f t="shared" si="4"/>
        <v>43957.643</v>
      </c>
      <c r="H20" s="12">
        <f t="shared" si="5"/>
        <v>-11582</v>
      </c>
      <c r="I20" s="51" t="s">
        <v>133</v>
      </c>
      <c r="J20" s="52" t="s">
        <v>134</v>
      </c>
      <c r="K20" s="51">
        <v>-11582</v>
      </c>
      <c r="L20" s="51" t="s">
        <v>110</v>
      </c>
      <c r="M20" s="52" t="s">
        <v>105</v>
      </c>
      <c r="N20" s="52"/>
      <c r="O20" s="53" t="s">
        <v>106</v>
      </c>
      <c r="P20" s="53" t="s">
        <v>135</v>
      </c>
    </row>
    <row r="21" spans="1:16" ht="12.75" customHeight="1" thickBot="1" x14ac:dyDescent="0.25">
      <c r="A21" s="12" t="str">
        <f t="shared" si="0"/>
        <v> BBS 44 </v>
      </c>
      <c r="B21" s="10" t="str">
        <f t="shared" si="1"/>
        <v>I</v>
      </c>
      <c r="C21" s="12">
        <f t="shared" si="2"/>
        <v>44048.506999999998</v>
      </c>
      <c r="D21" s="9" t="str">
        <f t="shared" si="3"/>
        <v>vis</v>
      </c>
      <c r="E21" s="50">
        <f>VLOOKUP(C21,Active!C$21:E$973,3,FALSE)</f>
        <v>21880.994124862416</v>
      </c>
      <c r="F21" s="10" t="s">
        <v>99</v>
      </c>
      <c r="G21" s="9" t="str">
        <f t="shared" si="4"/>
        <v>44048.507</v>
      </c>
      <c r="H21" s="12">
        <f t="shared" si="5"/>
        <v>-11473</v>
      </c>
      <c r="I21" s="51" t="s">
        <v>136</v>
      </c>
      <c r="J21" s="52" t="s">
        <v>137</v>
      </c>
      <c r="K21" s="51">
        <v>-11473</v>
      </c>
      <c r="L21" s="51" t="s">
        <v>104</v>
      </c>
      <c r="M21" s="52" t="s">
        <v>105</v>
      </c>
      <c r="N21" s="52"/>
      <c r="O21" s="53" t="s">
        <v>106</v>
      </c>
      <c r="P21" s="53" t="s">
        <v>138</v>
      </c>
    </row>
    <row r="22" spans="1:16" ht="12.75" customHeight="1" thickBot="1" x14ac:dyDescent="0.25">
      <c r="A22" s="12" t="str">
        <f t="shared" si="0"/>
        <v> BBS 44 </v>
      </c>
      <c r="B22" s="10" t="str">
        <f t="shared" si="1"/>
        <v>I</v>
      </c>
      <c r="C22" s="12">
        <f t="shared" si="2"/>
        <v>44114.372000000003</v>
      </c>
      <c r="D22" s="9" t="str">
        <f t="shared" si="3"/>
        <v>vis</v>
      </c>
      <c r="E22" s="50">
        <f>VLOOKUP(C22,Active!C$21:E$973,3,FALSE)</f>
        <v>21960.007077756356</v>
      </c>
      <c r="F22" s="10" t="s">
        <v>99</v>
      </c>
      <c r="G22" s="9" t="str">
        <f t="shared" si="4"/>
        <v>44114.372</v>
      </c>
      <c r="H22" s="12">
        <f t="shared" si="5"/>
        <v>-11394</v>
      </c>
      <c r="I22" s="51" t="s">
        <v>139</v>
      </c>
      <c r="J22" s="52" t="s">
        <v>140</v>
      </c>
      <c r="K22" s="51">
        <v>-11394</v>
      </c>
      <c r="L22" s="51" t="s">
        <v>141</v>
      </c>
      <c r="M22" s="52" t="s">
        <v>105</v>
      </c>
      <c r="N22" s="52"/>
      <c r="O22" s="53" t="s">
        <v>106</v>
      </c>
      <c r="P22" s="53" t="s">
        <v>138</v>
      </c>
    </row>
    <row r="23" spans="1:16" ht="12.75" customHeight="1" thickBot="1" x14ac:dyDescent="0.25">
      <c r="A23" s="12" t="str">
        <f t="shared" si="0"/>
        <v> BBS 45 </v>
      </c>
      <c r="B23" s="10" t="str">
        <f t="shared" si="1"/>
        <v>I</v>
      </c>
      <c r="C23" s="12">
        <f t="shared" si="2"/>
        <v>44134.368000000002</v>
      </c>
      <c r="D23" s="9" t="str">
        <f t="shared" si="3"/>
        <v>vis</v>
      </c>
      <c r="E23" s="50">
        <f>VLOOKUP(C23,Active!C$21:E$973,3,FALSE)</f>
        <v>21983.994673688445</v>
      </c>
      <c r="F23" s="10" t="s">
        <v>99</v>
      </c>
      <c r="G23" s="9" t="str">
        <f t="shared" si="4"/>
        <v>44134.368</v>
      </c>
      <c r="H23" s="12">
        <f t="shared" si="5"/>
        <v>-11370</v>
      </c>
      <c r="I23" s="51" t="s">
        <v>142</v>
      </c>
      <c r="J23" s="52" t="s">
        <v>143</v>
      </c>
      <c r="K23" s="51">
        <v>-11370</v>
      </c>
      <c r="L23" s="51" t="s">
        <v>104</v>
      </c>
      <c r="M23" s="52" t="s">
        <v>105</v>
      </c>
      <c r="N23" s="52"/>
      <c r="O23" s="53" t="s">
        <v>106</v>
      </c>
      <c r="P23" s="53" t="s">
        <v>144</v>
      </c>
    </row>
    <row r="24" spans="1:16" ht="12.75" customHeight="1" thickBot="1" x14ac:dyDescent="0.25">
      <c r="A24" s="12" t="str">
        <f t="shared" si="0"/>
        <v> BBS 47 </v>
      </c>
      <c r="B24" s="10" t="str">
        <f t="shared" si="1"/>
        <v>I</v>
      </c>
      <c r="C24" s="12">
        <f t="shared" si="2"/>
        <v>44343.603999999999</v>
      </c>
      <c r="D24" s="9" t="str">
        <f t="shared" si="3"/>
        <v>vis</v>
      </c>
      <c r="E24" s="50">
        <f>VLOOKUP(C24,Active!C$21:E$973,3,FALSE)</f>
        <v>22234.998305537145</v>
      </c>
      <c r="F24" s="10" t="s">
        <v>99</v>
      </c>
      <c r="G24" s="9" t="str">
        <f t="shared" si="4"/>
        <v>44343.604</v>
      </c>
      <c r="H24" s="12">
        <f t="shared" si="5"/>
        <v>-11119</v>
      </c>
      <c r="I24" s="51" t="s">
        <v>145</v>
      </c>
      <c r="J24" s="52" t="s">
        <v>146</v>
      </c>
      <c r="K24" s="51">
        <v>-11119</v>
      </c>
      <c r="L24" s="51" t="s">
        <v>147</v>
      </c>
      <c r="M24" s="52" t="s">
        <v>105</v>
      </c>
      <c r="N24" s="52"/>
      <c r="O24" s="53" t="s">
        <v>106</v>
      </c>
      <c r="P24" s="53" t="s">
        <v>148</v>
      </c>
    </row>
    <row r="25" spans="1:16" ht="12.75" customHeight="1" thickBot="1" x14ac:dyDescent="0.25">
      <c r="A25" s="12" t="str">
        <f t="shared" si="0"/>
        <v> BBS 48 </v>
      </c>
      <c r="B25" s="10" t="str">
        <f t="shared" si="1"/>
        <v>I</v>
      </c>
      <c r="C25" s="12">
        <f t="shared" si="2"/>
        <v>44404.459000000003</v>
      </c>
      <c r="D25" s="9" t="str">
        <f t="shared" si="3"/>
        <v>vis</v>
      </c>
      <c r="E25" s="50">
        <f>VLOOKUP(C25,Active!C$21:E$973,3,FALSE)</f>
        <v>22308.001163631136</v>
      </c>
      <c r="F25" s="10" t="s">
        <v>99</v>
      </c>
      <c r="G25" s="9" t="str">
        <f t="shared" si="4"/>
        <v>44404.459</v>
      </c>
      <c r="H25" s="12">
        <f t="shared" si="5"/>
        <v>-11046</v>
      </c>
      <c r="I25" s="51" t="s">
        <v>149</v>
      </c>
      <c r="J25" s="52" t="s">
        <v>150</v>
      </c>
      <c r="K25" s="51">
        <v>-11046</v>
      </c>
      <c r="L25" s="51" t="s">
        <v>151</v>
      </c>
      <c r="M25" s="52" t="s">
        <v>105</v>
      </c>
      <c r="N25" s="52"/>
      <c r="O25" s="53" t="s">
        <v>106</v>
      </c>
      <c r="P25" s="53" t="s">
        <v>152</v>
      </c>
    </row>
    <row r="26" spans="1:16" ht="12.75" customHeight="1" thickBot="1" x14ac:dyDescent="0.25">
      <c r="A26" s="12" t="str">
        <f t="shared" si="0"/>
        <v> BBS 49 </v>
      </c>
      <c r="B26" s="10" t="str">
        <f t="shared" si="1"/>
        <v>I</v>
      </c>
      <c r="C26" s="12">
        <f t="shared" si="2"/>
        <v>44449.472000000002</v>
      </c>
      <c r="D26" s="9" t="str">
        <f t="shared" si="3"/>
        <v>vis</v>
      </c>
      <c r="E26" s="50">
        <f>VLOOKUP(C26,Active!C$21:E$973,3,FALSE)</f>
        <v>22361.999646112185</v>
      </c>
      <c r="F26" s="10" t="s">
        <v>99</v>
      </c>
      <c r="G26" s="9" t="str">
        <f t="shared" si="4"/>
        <v>44449.472</v>
      </c>
      <c r="H26" s="12">
        <f t="shared" si="5"/>
        <v>-10992</v>
      </c>
      <c r="I26" s="51" t="s">
        <v>153</v>
      </c>
      <c r="J26" s="52" t="s">
        <v>154</v>
      </c>
      <c r="K26" s="51">
        <v>-10992</v>
      </c>
      <c r="L26" s="51" t="s">
        <v>118</v>
      </c>
      <c r="M26" s="52" t="s">
        <v>105</v>
      </c>
      <c r="N26" s="52"/>
      <c r="O26" s="53" t="s">
        <v>106</v>
      </c>
      <c r="P26" s="53" t="s">
        <v>155</v>
      </c>
    </row>
    <row r="27" spans="1:16" ht="12.75" customHeight="1" thickBot="1" x14ac:dyDescent="0.25">
      <c r="A27" s="12" t="str">
        <f t="shared" si="0"/>
        <v> BBS 49 </v>
      </c>
      <c r="B27" s="10" t="str">
        <f t="shared" si="1"/>
        <v>I</v>
      </c>
      <c r="C27" s="12">
        <f t="shared" si="2"/>
        <v>44459.466</v>
      </c>
      <c r="D27" s="9" t="str">
        <f t="shared" si="3"/>
        <v>vis</v>
      </c>
      <c r="E27" s="50">
        <f>VLOOKUP(C27,Active!C$21:E$973,3,FALSE)</f>
        <v>22373.988645599347</v>
      </c>
      <c r="F27" s="10" t="s">
        <v>99</v>
      </c>
      <c r="G27" s="9" t="str">
        <f t="shared" si="4"/>
        <v>44459.466</v>
      </c>
      <c r="H27" s="12">
        <f t="shared" si="5"/>
        <v>-10980</v>
      </c>
      <c r="I27" s="51" t="s">
        <v>156</v>
      </c>
      <c r="J27" s="52" t="s">
        <v>157</v>
      </c>
      <c r="K27" s="51">
        <v>-10980</v>
      </c>
      <c r="L27" s="51" t="s">
        <v>158</v>
      </c>
      <c r="M27" s="52" t="s">
        <v>105</v>
      </c>
      <c r="N27" s="52"/>
      <c r="O27" s="53" t="s">
        <v>106</v>
      </c>
      <c r="P27" s="53" t="s">
        <v>155</v>
      </c>
    </row>
    <row r="28" spans="1:16" ht="12.75" customHeight="1" thickBot="1" x14ac:dyDescent="0.25">
      <c r="A28" s="12" t="str">
        <f t="shared" si="0"/>
        <v> BBS 54 </v>
      </c>
      <c r="B28" s="10" t="str">
        <f t="shared" si="1"/>
        <v>I</v>
      </c>
      <c r="C28" s="12">
        <f t="shared" si="2"/>
        <v>44704.548000000003</v>
      </c>
      <c r="D28" s="9" t="str">
        <f t="shared" si="3"/>
        <v>vis</v>
      </c>
      <c r="E28" s="50">
        <f>VLOOKUP(C28,Active!C$21:E$973,3,FALSE)</f>
        <v>22667.993845950838</v>
      </c>
      <c r="F28" s="10" t="s">
        <v>99</v>
      </c>
      <c r="G28" s="9" t="str">
        <f t="shared" si="4"/>
        <v>44704.548</v>
      </c>
      <c r="H28" s="12">
        <f t="shared" si="5"/>
        <v>-10686</v>
      </c>
      <c r="I28" s="51" t="s">
        <v>159</v>
      </c>
      <c r="J28" s="52" t="s">
        <v>160</v>
      </c>
      <c r="K28" s="51">
        <v>-10686</v>
      </c>
      <c r="L28" s="51" t="s">
        <v>104</v>
      </c>
      <c r="M28" s="52" t="s">
        <v>105</v>
      </c>
      <c r="N28" s="52"/>
      <c r="O28" s="53" t="s">
        <v>106</v>
      </c>
      <c r="P28" s="53" t="s">
        <v>161</v>
      </c>
    </row>
    <row r="29" spans="1:16" ht="12.75" customHeight="1" thickBot="1" x14ac:dyDescent="0.25">
      <c r="A29" s="12" t="str">
        <f t="shared" si="0"/>
        <v> BBS 54 </v>
      </c>
      <c r="B29" s="10" t="str">
        <f t="shared" si="1"/>
        <v>I</v>
      </c>
      <c r="C29" s="12">
        <f t="shared" si="2"/>
        <v>44754.563999999998</v>
      </c>
      <c r="D29" s="9" t="str">
        <f t="shared" si="3"/>
        <v>vis</v>
      </c>
      <c r="E29" s="50">
        <f>VLOOKUP(C29,Active!C$21:E$973,3,FALSE)</f>
        <v>22727.994025893793</v>
      </c>
      <c r="F29" s="10" t="s">
        <v>99</v>
      </c>
      <c r="G29" s="9" t="str">
        <f t="shared" si="4"/>
        <v>44754.564</v>
      </c>
      <c r="H29" s="12">
        <f t="shared" si="5"/>
        <v>-10626</v>
      </c>
      <c r="I29" s="51" t="s">
        <v>162</v>
      </c>
      <c r="J29" s="52" t="s">
        <v>163</v>
      </c>
      <c r="K29" s="51">
        <v>-10626</v>
      </c>
      <c r="L29" s="51" t="s">
        <v>104</v>
      </c>
      <c r="M29" s="52" t="s">
        <v>105</v>
      </c>
      <c r="N29" s="52"/>
      <c r="O29" s="53" t="s">
        <v>106</v>
      </c>
      <c r="P29" s="53" t="s">
        <v>161</v>
      </c>
    </row>
    <row r="30" spans="1:16" ht="12.75" customHeight="1" thickBot="1" x14ac:dyDescent="0.25">
      <c r="A30" s="12" t="str">
        <f t="shared" si="0"/>
        <v> BBS 55 </v>
      </c>
      <c r="B30" s="10" t="str">
        <f t="shared" si="1"/>
        <v>I</v>
      </c>
      <c r="C30" s="12">
        <f t="shared" si="2"/>
        <v>44770.400000000001</v>
      </c>
      <c r="D30" s="9" t="str">
        <f t="shared" si="3"/>
        <v>vis</v>
      </c>
      <c r="E30" s="50">
        <f>VLOOKUP(C30,Active!C$21:E$973,3,FALSE)</f>
        <v>22746.991203788402</v>
      </c>
      <c r="F30" s="10" t="s">
        <v>99</v>
      </c>
      <c r="G30" s="9" t="str">
        <f t="shared" si="4"/>
        <v>44770.400</v>
      </c>
      <c r="H30" s="12">
        <f t="shared" si="5"/>
        <v>-10607</v>
      </c>
      <c r="I30" s="51" t="s">
        <v>164</v>
      </c>
      <c r="J30" s="52" t="s">
        <v>165</v>
      </c>
      <c r="K30" s="51">
        <v>-10607</v>
      </c>
      <c r="L30" s="51" t="s">
        <v>110</v>
      </c>
      <c r="M30" s="52" t="s">
        <v>105</v>
      </c>
      <c r="N30" s="52"/>
      <c r="O30" s="53" t="s">
        <v>106</v>
      </c>
      <c r="P30" s="53" t="s">
        <v>166</v>
      </c>
    </row>
    <row r="31" spans="1:16" ht="12.75" customHeight="1" thickBot="1" x14ac:dyDescent="0.25">
      <c r="A31" s="12" t="str">
        <f t="shared" si="0"/>
        <v> BBS 56 </v>
      </c>
      <c r="B31" s="10" t="str">
        <f t="shared" si="1"/>
        <v>I</v>
      </c>
      <c r="C31" s="12">
        <f t="shared" si="2"/>
        <v>44810.417000000001</v>
      </c>
      <c r="D31" s="9" t="str">
        <f t="shared" si="3"/>
        <v>vis</v>
      </c>
      <c r="E31" s="50">
        <f>VLOOKUP(C31,Active!C$21:E$973,3,FALSE)</f>
        <v>22794.996386145594</v>
      </c>
      <c r="F31" s="10" t="s">
        <v>99</v>
      </c>
      <c r="G31" s="9" t="str">
        <f t="shared" si="4"/>
        <v>44810.417</v>
      </c>
      <c r="H31" s="12">
        <f t="shared" si="5"/>
        <v>-10559</v>
      </c>
      <c r="I31" s="51" t="s">
        <v>167</v>
      </c>
      <c r="J31" s="52" t="s">
        <v>168</v>
      </c>
      <c r="K31" s="51">
        <v>-10559</v>
      </c>
      <c r="L31" s="51" t="s">
        <v>121</v>
      </c>
      <c r="M31" s="52" t="s">
        <v>105</v>
      </c>
      <c r="N31" s="52"/>
      <c r="O31" s="53" t="s">
        <v>106</v>
      </c>
      <c r="P31" s="53" t="s">
        <v>169</v>
      </c>
    </row>
    <row r="32" spans="1:16" ht="12.75" customHeight="1" thickBot="1" x14ac:dyDescent="0.25">
      <c r="A32" s="12" t="str">
        <f t="shared" si="0"/>
        <v> BBS 56 </v>
      </c>
      <c r="B32" s="10" t="str">
        <f t="shared" si="1"/>
        <v>I</v>
      </c>
      <c r="C32" s="12">
        <f t="shared" si="2"/>
        <v>44810.417999999998</v>
      </c>
      <c r="D32" s="9" t="str">
        <f t="shared" si="3"/>
        <v>vis</v>
      </c>
      <c r="E32" s="50">
        <f>VLOOKUP(C32,Active!C$21:E$973,3,FALSE)</f>
        <v>22794.997585765312</v>
      </c>
      <c r="F32" s="10" t="s">
        <v>99</v>
      </c>
      <c r="G32" s="9" t="str">
        <f t="shared" si="4"/>
        <v>44810.418</v>
      </c>
      <c r="H32" s="12">
        <f t="shared" si="5"/>
        <v>-10559</v>
      </c>
      <c r="I32" s="51" t="s">
        <v>170</v>
      </c>
      <c r="J32" s="52" t="s">
        <v>171</v>
      </c>
      <c r="K32" s="51">
        <v>-10559</v>
      </c>
      <c r="L32" s="51" t="s">
        <v>147</v>
      </c>
      <c r="M32" s="52" t="s">
        <v>105</v>
      </c>
      <c r="N32" s="52"/>
      <c r="O32" s="53" t="s">
        <v>172</v>
      </c>
      <c r="P32" s="53" t="s">
        <v>169</v>
      </c>
    </row>
    <row r="33" spans="1:16" ht="12.75" customHeight="1" thickBot="1" x14ac:dyDescent="0.25">
      <c r="A33" s="12" t="str">
        <f t="shared" si="0"/>
        <v> BBS 56 </v>
      </c>
      <c r="B33" s="10" t="str">
        <f t="shared" si="1"/>
        <v>I</v>
      </c>
      <c r="C33" s="12">
        <f t="shared" si="2"/>
        <v>44850.423999999999</v>
      </c>
      <c r="D33" s="9" t="str">
        <f t="shared" si="3"/>
        <v>vis</v>
      </c>
      <c r="E33" s="50">
        <f>VLOOKUP(C33,Active!C$21:E$973,3,FALSE)</f>
        <v>22842.989572305582</v>
      </c>
      <c r="F33" s="10" t="s">
        <v>99</v>
      </c>
      <c r="G33" s="9" t="str">
        <f t="shared" si="4"/>
        <v>44850.424</v>
      </c>
      <c r="H33" s="12">
        <f t="shared" si="5"/>
        <v>-10511</v>
      </c>
      <c r="I33" s="51" t="s">
        <v>176</v>
      </c>
      <c r="J33" s="52" t="s">
        <v>177</v>
      </c>
      <c r="K33" s="51">
        <v>-10511</v>
      </c>
      <c r="L33" s="51" t="s">
        <v>178</v>
      </c>
      <c r="M33" s="52" t="s">
        <v>105</v>
      </c>
      <c r="N33" s="52"/>
      <c r="O33" s="53" t="s">
        <v>172</v>
      </c>
      <c r="P33" s="53" t="s">
        <v>169</v>
      </c>
    </row>
    <row r="34" spans="1:16" ht="12.75" customHeight="1" thickBot="1" x14ac:dyDescent="0.25">
      <c r="A34" s="12" t="str">
        <f t="shared" si="0"/>
        <v> BBS 60 </v>
      </c>
      <c r="B34" s="10" t="str">
        <f t="shared" si="1"/>
        <v>I</v>
      </c>
      <c r="C34" s="12">
        <f t="shared" si="2"/>
        <v>45115.508999999998</v>
      </c>
      <c r="D34" s="9" t="str">
        <f t="shared" si="3"/>
        <v>vis</v>
      </c>
      <c r="E34" s="50">
        <f>VLOOKUP(C34,Active!C$21:E$973,3,FALSE)</f>
        <v>23160.990765927199</v>
      </c>
      <c r="F34" s="10" t="s">
        <v>99</v>
      </c>
      <c r="G34" s="9" t="str">
        <f t="shared" si="4"/>
        <v>45115.509</v>
      </c>
      <c r="H34" s="12">
        <f t="shared" si="5"/>
        <v>-10193</v>
      </c>
      <c r="I34" s="51" t="s">
        <v>179</v>
      </c>
      <c r="J34" s="52" t="s">
        <v>180</v>
      </c>
      <c r="K34" s="51">
        <v>-10193</v>
      </c>
      <c r="L34" s="51" t="s">
        <v>110</v>
      </c>
      <c r="M34" s="52" t="s">
        <v>105</v>
      </c>
      <c r="N34" s="52"/>
      <c r="O34" s="53" t="s">
        <v>106</v>
      </c>
      <c r="P34" s="53" t="s">
        <v>181</v>
      </c>
    </row>
    <row r="35" spans="1:16" ht="12.75" customHeight="1" thickBot="1" x14ac:dyDescent="0.25">
      <c r="A35" s="12" t="str">
        <f t="shared" si="0"/>
        <v> BBS 60 </v>
      </c>
      <c r="B35" s="10" t="str">
        <f t="shared" si="1"/>
        <v>I</v>
      </c>
      <c r="C35" s="12">
        <f t="shared" si="2"/>
        <v>45115.512999999999</v>
      </c>
      <c r="D35" s="9" t="str">
        <f t="shared" si="3"/>
        <v>vis</v>
      </c>
      <c r="E35" s="50">
        <f>VLOOKUP(C35,Active!C$21:E$973,3,FALSE)</f>
        <v>23160.995564406083</v>
      </c>
      <c r="F35" s="10" t="s">
        <v>99</v>
      </c>
      <c r="G35" s="9" t="str">
        <f t="shared" si="4"/>
        <v>45115.513</v>
      </c>
      <c r="H35" s="12">
        <f t="shared" si="5"/>
        <v>-10193</v>
      </c>
      <c r="I35" s="51" t="s">
        <v>182</v>
      </c>
      <c r="J35" s="52" t="s">
        <v>183</v>
      </c>
      <c r="K35" s="51">
        <v>-10193</v>
      </c>
      <c r="L35" s="51" t="s">
        <v>121</v>
      </c>
      <c r="M35" s="52" t="s">
        <v>105</v>
      </c>
      <c r="N35" s="52"/>
      <c r="O35" s="53" t="s">
        <v>184</v>
      </c>
      <c r="P35" s="53" t="s">
        <v>181</v>
      </c>
    </row>
    <row r="36" spans="1:16" ht="12.75" customHeight="1" thickBot="1" x14ac:dyDescent="0.25">
      <c r="A36" s="12" t="str">
        <f t="shared" si="0"/>
        <v> BBS 61 </v>
      </c>
      <c r="B36" s="10" t="str">
        <f t="shared" si="1"/>
        <v>I</v>
      </c>
      <c r="C36" s="12">
        <f t="shared" si="2"/>
        <v>45145.514999999999</v>
      </c>
      <c r="D36" s="9" t="str">
        <f t="shared" si="3"/>
        <v>vis</v>
      </c>
      <c r="E36" s="50">
        <f>VLOOKUP(C36,Active!C$21:E$973,3,FALSE)</f>
        <v>23196.986555261981</v>
      </c>
      <c r="F36" s="10" t="s">
        <v>99</v>
      </c>
      <c r="G36" s="9" t="str">
        <f t="shared" si="4"/>
        <v>45145.515</v>
      </c>
      <c r="H36" s="12">
        <f t="shared" si="5"/>
        <v>-10157</v>
      </c>
      <c r="I36" s="51" t="s">
        <v>185</v>
      </c>
      <c r="J36" s="52" t="s">
        <v>186</v>
      </c>
      <c r="K36" s="51">
        <v>-10157</v>
      </c>
      <c r="L36" s="51" t="s">
        <v>187</v>
      </c>
      <c r="M36" s="52" t="s">
        <v>105</v>
      </c>
      <c r="N36" s="52"/>
      <c r="O36" s="53" t="s">
        <v>106</v>
      </c>
      <c r="P36" s="53" t="s">
        <v>188</v>
      </c>
    </row>
    <row r="37" spans="1:16" ht="12.75" customHeight="1" thickBot="1" x14ac:dyDescent="0.25">
      <c r="A37" s="12" t="str">
        <f t="shared" si="0"/>
        <v> BBS 67 </v>
      </c>
      <c r="B37" s="10" t="str">
        <f t="shared" si="1"/>
        <v>I</v>
      </c>
      <c r="C37" s="12">
        <f t="shared" si="2"/>
        <v>45526.463000000003</v>
      </c>
      <c r="D37" s="9" t="str">
        <f t="shared" si="3"/>
        <v>vis</v>
      </c>
      <c r="E37" s="50">
        <f>VLOOKUP(C37,Active!C$21:E$973,3,FALSE)</f>
        <v>23653.97928856553</v>
      </c>
      <c r="F37" s="10" t="s">
        <v>99</v>
      </c>
      <c r="G37" s="9" t="str">
        <f t="shared" si="4"/>
        <v>45526.463</v>
      </c>
      <c r="H37" s="12">
        <f t="shared" si="5"/>
        <v>-9700</v>
      </c>
      <c r="I37" s="51" t="s">
        <v>189</v>
      </c>
      <c r="J37" s="52" t="s">
        <v>190</v>
      </c>
      <c r="K37" s="51">
        <v>-9700</v>
      </c>
      <c r="L37" s="51" t="s">
        <v>191</v>
      </c>
      <c r="M37" s="52" t="s">
        <v>105</v>
      </c>
      <c r="N37" s="52"/>
      <c r="O37" s="53" t="s">
        <v>106</v>
      </c>
      <c r="P37" s="53" t="s">
        <v>192</v>
      </c>
    </row>
    <row r="38" spans="1:16" ht="12.75" customHeight="1" thickBot="1" x14ac:dyDescent="0.25">
      <c r="A38" s="12" t="str">
        <f t="shared" si="0"/>
        <v> BBS 69 </v>
      </c>
      <c r="B38" s="10" t="str">
        <f t="shared" si="1"/>
        <v>I</v>
      </c>
      <c r="C38" s="12">
        <f t="shared" si="2"/>
        <v>45612.330999999998</v>
      </c>
      <c r="D38" s="9" t="str">
        <f t="shared" si="3"/>
        <v>vis</v>
      </c>
      <c r="E38" s="50">
        <f>VLOOKUP(C38,Active!C$21:E$973,3,FALSE)</f>
        <v>23756.98823472959</v>
      </c>
      <c r="F38" s="10" t="s">
        <v>99</v>
      </c>
      <c r="G38" s="9" t="str">
        <f t="shared" si="4"/>
        <v>45612.331</v>
      </c>
      <c r="H38" s="12">
        <f t="shared" si="5"/>
        <v>-9597</v>
      </c>
      <c r="I38" s="51" t="s">
        <v>193</v>
      </c>
      <c r="J38" s="52" t="s">
        <v>194</v>
      </c>
      <c r="K38" s="51">
        <v>-9597</v>
      </c>
      <c r="L38" s="51" t="s">
        <v>178</v>
      </c>
      <c r="M38" s="52" t="s">
        <v>105</v>
      </c>
      <c r="N38" s="52"/>
      <c r="O38" s="53" t="s">
        <v>106</v>
      </c>
      <c r="P38" s="53" t="s">
        <v>195</v>
      </c>
    </row>
    <row r="39" spans="1:16" ht="12.75" customHeight="1" thickBot="1" x14ac:dyDescent="0.25">
      <c r="A39" s="12" t="str">
        <f t="shared" si="0"/>
        <v> BBS 72 </v>
      </c>
      <c r="B39" s="10" t="str">
        <f t="shared" si="1"/>
        <v>I</v>
      </c>
      <c r="C39" s="12">
        <f t="shared" si="2"/>
        <v>45861.576999999997</v>
      </c>
      <c r="D39" s="9" t="str">
        <f t="shared" si="3"/>
        <v>vis</v>
      </c>
      <c r="E39" s="50">
        <f>VLOOKUP(C39,Active!C$21:E$973,3,FALSE)</f>
        <v>24055.988651597443</v>
      </c>
      <c r="F39" s="10" t="s">
        <v>99</v>
      </c>
      <c r="G39" s="9" t="str">
        <f t="shared" si="4"/>
        <v>45861.577</v>
      </c>
      <c r="H39" s="12">
        <f t="shared" si="5"/>
        <v>-9298</v>
      </c>
      <c r="I39" s="51" t="s">
        <v>196</v>
      </c>
      <c r="J39" s="52" t="s">
        <v>197</v>
      </c>
      <c r="K39" s="51">
        <v>-9298</v>
      </c>
      <c r="L39" s="51" t="s">
        <v>178</v>
      </c>
      <c r="M39" s="52" t="s">
        <v>105</v>
      </c>
      <c r="N39" s="52"/>
      <c r="O39" s="53" t="s">
        <v>184</v>
      </c>
      <c r="P39" s="53" t="s">
        <v>198</v>
      </c>
    </row>
    <row r="40" spans="1:16" ht="12.75" customHeight="1" thickBot="1" x14ac:dyDescent="0.25">
      <c r="A40" s="12" t="str">
        <f t="shared" si="0"/>
        <v> BBS 72 </v>
      </c>
      <c r="B40" s="10" t="str">
        <f t="shared" si="1"/>
        <v>I</v>
      </c>
      <c r="C40" s="12">
        <f t="shared" si="2"/>
        <v>45861.578999999998</v>
      </c>
      <c r="D40" s="9" t="str">
        <f t="shared" si="3"/>
        <v>vis</v>
      </c>
      <c r="E40" s="50">
        <f>VLOOKUP(C40,Active!C$21:E$973,3,FALSE)</f>
        <v>24055.991050836885</v>
      </c>
      <c r="F40" s="10" t="s">
        <v>99</v>
      </c>
      <c r="G40" s="9" t="str">
        <f t="shared" si="4"/>
        <v>45861.579</v>
      </c>
      <c r="H40" s="12">
        <f t="shared" si="5"/>
        <v>-9298</v>
      </c>
      <c r="I40" s="51" t="s">
        <v>199</v>
      </c>
      <c r="J40" s="52" t="s">
        <v>200</v>
      </c>
      <c r="K40" s="51">
        <v>-9298</v>
      </c>
      <c r="L40" s="51" t="s">
        <v>110</v>
      </c>
      <c r="M40" s="52" t="s">
        <v>105</v>
      </c>
      <c r="N40" s="52"/>
      <c r="O40" s="53" t="s">
        <v>106</v>
      </c>
      <c r="P40" s="53" t="s">
        <v>198</v>
      </c>
    </row>
    <row r="41" spans="1:16" ht="12.75" customHeight="1" thickBot="1" x14ac:dyDescent="0.25">
      <c r="A41" s="12" t="str">
        <f t="shared" si="0"/>
        <v> BBS 73 </v>
      </c>
      <c r="B41" s="10" t="str">
        <f t="shared" si="1"/>
        <v>I</v>
      </c>
      <c r="C41" s="12">
        <f t="shared" si="2"/>
        <v>45882.42</v>
      </c>
      <c r="D41" s="9" t="str">
        <f t="shared" si="3"/>
        <v>vis</v>
      </c>
      <c r="E41" s="50">
        <f>VLOOKUP(C41,Active!C$21:E$973,3,FALSE)</f>
        <v>24080.992325432839</v>
      </c>
      <c r="F41" s="10" t="s">
        <v>99</v>
      </c>
      <c r="G41" s="9" t="str">
        <f t="shared" si="4"/>
        <v>45882.420</v>
      </c>
      <c r="H41" s="12">
        <f t="shared" si="5"/>
        <v>-9273</v>
      </c>
      <c r="I41" s="51" t="s">
        <v>201</v>
      </c>
      <c r="J41" s="52" t="s">
        <v>202</v>
      </c>
      <c r="K41" s="51">
        <v>-9273</v>
      </c>
      <c r="L41" s="51" t="s">
        <v>203</v>
      </c>
      <c r="M41" s="52" t="s">
        <v>105</v>
      </c>
      <c r="N41" s="52"/>
      <c r="O41" s="53" t="s">
        <v>204</v>
      </c>
      <c r="P41" s="53" t="s">
        <v>205</v>
      </c>
    </row>
    <row r="42" spans="1:16" ht="12.75" customHeight="1" thickBot="1" x14ac:dyDescent="0.25">
      <c r="A42" s="12" t="str">
        <f t="shared" si="0"/>
        <v> BBS 73 </v>
      </c>
      <c r="B42" s="10" t="str">
        <f t="shared" si="1"/>
        <v>I</v>
      </c>
      <c r="C42" s="12">
        <f t="shared" si="2"/>
        <v>45932.430999999997</v>
      </c>
      <c r="D42" s="9" t="str">
        <f t="shared" si="3"/>
        <v>vis</v>
      </c>
      <c r="E42" s="50">
        <f>VLOOKUP(C42,Active!C$21:E$973,3,FALSE)</f>
        <v>24140.98650727719</v>
      </c>
      <c r="F42" s="10" t="s">
        <v>99</v>
      </c>
      <c r="G42" s="9" t="str">
        <f t="shared" si="4"/>
        <v>45932.431</v>
      </c>
      <c r="H42" s="12">
        <f t="shared" si="5"/>
        <v>-9213</v>
      </c>
      <c r="I42" s="51" t="s">
        <v>206</v>
      </c>
      <c r="J42" s="52" t="s">
        <v>207</v>
      </c>
      <c r="K42" s="51">
        <v>-9213</v>
      </c>
      <c r="L42" s="51" t="s">
        <v>187</v>
      </c>
      <c r="M42" s="52" t="s">
        <v>105</v>
      </c>
      <c r="N42" s="52"/>
      <c r="O42" s="53" t="s">
        <v>106</v>
      </c>
      <c r="P42" s="53" t="s">
        <v>205</v>
      </c>
    </row>
    <row r="43" spans="1:16" ht="12.75" customHeight="1" thickBot="1" x14ac:dyDescent="0.25">
      <c r="A43" s="12" t="str">
        <f t="shared" ref="A43:A75" si="6">P43</f>
        <v> BBS 74 </v>
      </c>
      <c r="B43" s="10" t="str">
        <f t="shared" ref="B43:B75" si="7">IF(H43=INT(H43),"I","II")</f>
        <v>I</v>
      </c>
      <c r="C43" s="12">
        <f t="shared" ref="C43:C75" si="8">1*G43</f>
        <v>45998.281999999999</v>
      </c>
      <c r="D43" s="9" t="str">
        <f t="shared" ref="D43:D75" si="9">VLOOKUP(F43,I$1:J$5,2,FALSE)</f>
        <v>vis</v>
      </c>
      <c r="E43" s="50">
        <f>VLOOKUP(C43,Active!C$21:E$973,3,FALSE)</f>
        <v>24219.982665495038</v>
      </c>
      <c r="F43" s="10" t="s">
        <v>99</v>
      </c>
      <c r="G43" s="9" t="str">
        <f t="shared" ref="G43:G75" si="10">MID(I43,3,LEN(I43)-3)</f>
        <v>45998.282</v>
      </c>
      <c r="H43" s="12">
        <f t="shared" ref="H43:H75" si="11">1*K43</f>
        <v>-9134</v>
      </c>
      <c r="I43" s="51" t="s">
        <v>208</v>
      </c>
      <c r="J43" s="52" t="s">
        <v>209</v>
      </c>
      <c r="K43" s="51">
        <v>-9134</v>
      </c>
      <c r="L43" s="51" t="s">
        <v>101</v>
      </c>
      <c r="M43" s="52" t="s">
        <v>105</v>
      </c>
      <c r="N43" s="52"/>
      <c r="O43" s="53" t="s">
        <v>106</v>
      </c>
      <c r="P43" s="53" t="s">
        <v>210</v>
      </c>
    </row>
    <row r="44" spans="1:16" ht="12.75" customHeight="1" thickBot="1" x14ac:dyDescent="0.25">
      <c r="A44" s="12" t="str">
        <f t="shared" si="6"/>
        <v> BBS 79 </v>
      </c>
      <c r="B44" s="10" t="str">
        <f t="shared" si="7"/>
        <v>I</v>
      </c>
      <c r="C44" s="12">
        <f t="shared" si="8"/>
        <v>46517.620999999999</v>
      </c>
      <c r="D44" s="9" t="str">
        <f t="shared" si="9"/>
        <v>vis</v>
      </c>
      <c r="E44" s="50">
        <f>VLOOKUP(C44,Active!C$21:E$973,3,FALSE)</f>
        <v>24842.99197154502</v>
      </c>
      <c r="F44" s="10" t="s">
        <v>99</v>
      </c>
      <c r="G44" s="9" t="str">
        <f t="shared" si="10"/>
        <v>46517.621</v>
      </c>
      <c r="H44" s="12">
        <f t="shared" si="11"/>
        <v>-8511</v>
      </c>
      <c r="I44" s="51" t="s">
        <v>211</v>
      </c>
      <c r="J44" s="52" t="s">
        <v>212</v>
      </c>
      <c r="K44" s="51">
        <v>-8511</v>
      </c>
      <c r="L44" s="51" t="s">
        <v>203</v>
      </c>
      <c r="M44" s="52" t="s">
        <v>105</v>
      </c>
      <c r="N44" s="52"/>
      <c r="O44" s="53" t="s">
        <v>106</v>
      </c>
      <c r="P44" s="53" t="s">
        <v>213</v>
      </c>
    </row>
    <row r="45" spans="1:16" ht="12.75" customHeight="1" thickBot="1" x14ac:dyDescent="0.25">
      <c r="A45" s="12" t="str">
        <f t="shared" si="6"/>
        <v> BBS 80 </v>
      </c>
      <c r="B45" s="10" t="str">
        <f t="shared" si="7"/>
        <v>I</v>
      </c>
      <c r="C45" s="12">
        <f t="shared" si="8"/>
        <v>46568.470999999998</v>
      </c>
      <c r="D45" s="9" t="str">
        <f t="shared" si="9"/>
        <v>vis</v>
      </c>
      <c r="E45" s="50">
        <f>VLOOKUP(C45,Active!C$21:E$973,3,FALSE)</f>
        <v>24903.992634334914</v>
      </c>
      <c r="F45" s="10" t="s">
        <v>99</v>
      </c>
      <c r="G45" s="9" t="str">
        <f t="shared" si="10"/>
        <v>46568.471</v>
      </c>
      <c r="H45" s="12">
        <f t="shared" si="11"/>
        <v>-8450</v>
      </c>
      <c r="I45" s="51" t="s">
        <v>214</v>
      </c>
      <c r="J45" s="52" t="s">
        <v>215</v>
      </c>
      <c r="K45" s="51">
        <v>-8450</v>
      </c>
      <c r="L45" s="51" t="s">
        <v>104</v>
      </c>
      <c r="M45" s="52" t="s">
        <v>105</v>
      </c>
      <c r="N45" s="52"/>
      <c r="O45" s="53" t="s">
        <v>106</v>
      </c>
      <c r="P45" s="53" t="s">
        <v>216</v>
      </c>
    </row>
    <row r="46" spans="1:16" ht="12.75" customHeight="1" thickBot="1" x14ac:dyDescent="0.25">
      <c r="A46" s="12" t="str">
        <f t="shared" si="6"/>
        <v> BBS 81 </v>
      </c>
      <c r="B46" s="10" t="str">
        <f t="shared" si="7"/>
        <v>I</v>
      </c>
      <c r="C46" s="12">
        <f t="shared" si="8"/>
        <v>46674.387999999999</v>
      </c>
      <c r="D46" s="9" t="str">
        <f t="shared" si="9"/>
        <v>vis</v>
      </c>
      <c r="E46" s="50">
        <f>VLOOKUP(C46,Active!C$21:E$973,3,FALSE)</f>
        <v>25031.052756276262</v>
      </c>
      <c r="F46" s="10" t="s">
        <v>99</v>
      </c>
      <c r="G46" s="9" t="str">
        <f t="shared" si="10"/>
        <v>46674.388</v>
      </c>
      <c r="H46" s="12">
        <f t="shared" si="11"/>
        <v>-8323</v>
      </c>
      <c r="I46" s="51" t="s">
        <v>217</v>
      </c>
      <c r="J46" s="52" t="s">
        <v>218</v>
      </c>
      <c r="K46" s="51">
        <v>-8323</v>
      </c>
      <c r="L46" s="51" t="s">
        <v>219</v>
      </c>
      <c r="M46" s="52" t="s">
        <v>105</v>
      </c>
      <c r="N46" s="52"/>
      <c r="O46" s="53" t="s">
        <v>106</v>
      </c>
      <c r="P46" s="53" t="s">
        <v>220</v>
      </c>
    </row>
    <row r="47" spans="1:16" ht="12.75" customHeight="1" thickBot="1" x14ac:dyDescent="0.25">
      <c r="A47" s="12" t="str">
        <f t="shared" si="6"/>
        <v> BBS 83 </v>
      </c>
      <c r="B47" s="10" t="str">
        <f t="shared" si="7"/>
        <v>I</v>
      </c>
      <c r="C47" s="12">
        <f t="shared" si="8"/>
        <v>46908.580999999998</v>
      </c>
      <c r="D47" s="9" t="str">
        <f t="shared" si="9"/>
        <v>vis</v>
      </c>
      <c r="E47" s="50">
        <f>VLOOKUP(C47,Active!C$21:E$973,3,FALSE)</f>
        <v>25311.995297490696</v>
      </c>
      <c r="F47" s="10" t="s">
        <v>99</v>
      </c>
      <c r="G47" s="9" t="str">
        <f t="shared" si="10"/>
        <v>46908.581</v>
      </c>
      <c r="H47" s="12">
        <f t="shared" si="11"/>
        <v>-8042</v>
      </c>
      <c r="I47" s="51" t="s">
        <v>221</v>
      </c>
      <c r="J47" s="52" t="s">
        <v>222</v>
      </c>
      <c r="K47" s="51">
        <v>-8042</v>
      </c>
      <c r="L47" s="51" t="s">
        <v>121</v>
      </c>
      <c r="M47" s="52" t="s">
        <v>105</v>
      </c>
      <c r="N47" s="52"/>
      <c r="O47" s="53" t="s">
        <v>106</v>
      </c>
      <c r="P47" s="53" t="s">
        <v>223</v>
      </c>
    </row>
    <row r="48" spans="1:16" ht="12.75" customHeight="1" thickBot="1" x14ac:dyDescent="0.25">
      <c r="A48" s="12" t="str">
        <f t="shared" si="6"/>
        <v> BBS 84 </v>
      </c>
      <c r="B48" s="10" t="str">
        <f t="shared" si="7"/>
        <v>I</v>
      </c>
      <c r="C48" s="12">
        <f t="shared" si="8"/>
        <v>46949.413999999997</v>
      </c>
      <c r="D48" s="9" t="str">
        <f t="shared" si="9"/>
        <v>vis</v>
      </c>
      <c r="E48" s="50">
        <f>VLOOKUP(C48,Active!C$21:E$973,3,FALSE)</f>
        <v>25360.979369539855</v>
      </c>
      <c r="F48" s="10" t="s">
        <v>99</v>
      </c>
      <c r="G48" s="9" t="str">
        <f t="shared" si="10"/>
        <v>46949.414</v>
      </c>
      <c r="H48" s="12">
        <f t="shared" si="11"/>
        <v>-7993</v>
      </c>
      <c r="I48" s="51" t="s">
        <v>224</v>
      </c>
      <c r="J48" s="52" t="s">
        <v>225</v>
      </c>
      <c r="K48" s="51">
        <v>-7993</v>
      </c>
      <c r="L48" s="51" t="s">
        <v>226</v>
      </c>
      <c r="M48" s="52" t="s">
        <v>105</v>
      </c>
      <c r="N48" s="52"/>
      <c r="O48" s="53" t="s">
        <v>106</v>
      </c>
      <c r="P48" s="53" t="s">
        <v>227</v>
      </c>
    </row>
    <row r="49" spans="1:16" ht="12.75" customHeight="1" thickBot="1" x14ac:dyDescent="0.25">
      <c r="A49" s="12" t="str">
        <f t="shared" si="6"/>
        <v> BBS 85 </v>
      </c>
      <c r="B49" s="10" t="str">
        <f t="shared" si="7"/>
        <v>I</v>
      </c>
      <c r="C49" s="12">
        <f t="shared" si="8"/>
        <v>47029.457000000002</v>
      </c>
      <c r="D49" s="9" t="str">
        <f t="shared" si="9"/>
        <v>vis</v>
      </c>
      <c r="E49" s="50">
        <f>VLOOKUP(C49,Active!C$21:E$973,3,FALSE)</f>
        <v>25457.00053083173</v>
      </c>
      <c r="F49" s="10" t="s">
        <v>99</v>
      </c>
      <c r="G49" s="9" t="str">
        <f t="shared" si="10"/>
        <v>47029.457</v>
      </c>
      <c r="H49" s="12">
        <f t="shared" si="11"/>
        <v>-7897</v>
      </c>
      <c r="I49" s="51" t="s">
        <v>228</v>
      </c>
      <c r="J49" s="52" t="s">
        <v>229</v>
      </c>
      <c r="K49" s="51">
        <v>-7897</v>
      </c>
      <c r="L49" s="51" t="s">
        <v>230</v>
      </c>
      <c r="M49" s="52" t="s">
        <v>105</v>
      </c>
      <c r="N49" s="52"/>
      <c r="O49" s="53" t="s">
        <v>106</v>
      </c>
      <c r="P49" s="53" t="s">
        <v>231</v>
      </c>
    </row>
    <row r="50" spans="1:16" ht="12.75" customHeight="1" thickBot="1" x14ac:dyDescent="0.25">
      <c r="A50" s="12" t="str">
        <f t="shared" si="6"/>
        <v> BBS 88 </v>
      </c>
      <c r="B50" s="10" t="str">
        <f t="shared" si="7"/>
        <v>I</v>
      </c>
      <c r="C50" s="12">
        <f t="shared" si="8"/>
        <v>47294.534</v>
      </c>
      <c r="D50" s="9" t="str">
        <f t="shared" si="9"/>
        <v>vis</v>
      </c>
      <c r="E50" s="50">
        <f>VLOOKUP(C50,Active!C$21:E$973,3,FALSE)</f>
        <v>25774.992127495585</v>
      </c>
      <c r="F50" s="10" t="s">
        <v>99</v>
      </c>
      <c r="G50" s="9" t="str">
        <f t="shared" si="10"/>
        <v>47294.534</v>
      </c>
      <c r="H50" s="12">
        <f t="shared" si="11"/>
        <v>-7579</v>
      </c>
      <c r="I50" s="51" t="s">
        <v>232</v>
      </c>
      <c r="J50" s="52" t="s">
        <v>233</v>
      </c>
      <c r="K50" s="51">
        <v>-7579</v>
      </c>
      <c r="L50" s="51" t="s">
        <v>104</v>
      </c>
      <c r="M50" s="52" t="s">
        <v>105</v>
      </c>
      <c r="N50" s="52"/>
      <c r="O50" s="53" t="s">
        <v>106</v>
      </c>
      <c r="P50" s="53" t="s">
        <v>234</v>
      </c>
    </row>
    <row r="51" spans="1:16" ht="12.75" customHeight="1" thickBot="1" x14ac:dyDescent="0.25">
      <c r="A51" s="12" t="str">
        <f t="shared" si="6"/>
        <v> BBS 89 </v>
      </c>
      <c r="B51" s="10" t="str">
        <f t="shared" si="7"/>
        <v>I</v>
      </c>
      <c r="C51" s="12">
        <f t="shared" si="8"/>
        <v>47430.398000000001</v>
      </c>
      <c r="D51" s="9" t="str">
        <f t="shared" si="9"/>
        <v>vis</v>
      </c>
      <c r="E51" s="50">
        <f>VLOOKUP(C51,Active!C$21:E$973,3,FALSE)</f>
        <v>25937.977261208202</v>
      </c>
      <c r="F51" s="10" t="s">
        <v>99</v>
      </c>
      <c r="G51" s="9" t="str">
        <f t="shared" si="10"/>
        <v>47430.398</v>
      </c>
      <c r="H51" s="12">
        <f t="shared" si="11"/>
        <v>-7416</v>
      </c>
      <c r="I51" s="51" t="s">
        <v>235</v>
      </c>
      <c r="J51" s="52" t="s">
        <v>236</v>
      </c>
      <c r="K51" s="51">
        <v>-7416</v>
      </c>
      <c r="L51" s="51" t="s">
        <v>237</v>
      </c>
      <c r="M51" s="52" t="s">
        <v>105</v>
      </c>
      <c r="N51" s="52"/>
      <c r="O51" s="53" t="s">
        <v>106</v>
      </c>
      <c r="P51" s="53" t="s">
        <v>238</v>
      </c>
    </row>
    <row r="52" spans="1:16" ht="12.75" customHeight="1" thickBot="1" x14ac:dyDescent="0.25">
      <c r="A52" s="12" t="str">
        <f t="shared" si="6"/>
        <v> BBS 92 </v>
      </c>
      <c r="B52" s="10" t="str">
        <f t="shared" si="7"/>
        <v>I</v>
      </c>
      <c r="C52" s="12">
        <f t="shared" si="8"/>
        <v>47746.332000000002</v>
      </c>
      <c r="D52" s="9" t="str">
        <f t="shared" si="9"/>
        <v>vis</v>
      </c>
      <c r="E52" s="50">
        <f>VLOOKUP(C52,Active!C$21:E$973,3,FALSE)</f>
        <v>26316.977917999997</v>
      </c>
      <c r="F52" s="10" t="s">
        <v>99</v>
      </c>
      <c r="G52" s="9" t="str">
        <f t="shared" si="10"/>
        <v>47746.332</v>
      </c>
      <c r="H52" s="12">
        <f t="shared" si="11"/>
        <v>-7037</v>
      </c>
      <c r="I52" s="51" t="s">
        <v>239</v>
      </c>
      <c r="J52" s="52" t="s">
        <v>240</v>
      </c>
      <c r="K52" s="51">
        <v>-7037</v>
      </c>
      <c r="L52" s="51" t="s">
        <v>191</v>
      </c>
      <c r="M52" s="52" t="s">
        <v>105</v>
      </c>
      <c r="N52" s="52"/>
      <c r="O52" s="53" t="s">
        <v>106</v>
      </c>
      <c r="P52" s="53" t="s">
        <v>241</v>
      </c>
    </row>
    <row r="53" spans="1:16" ht="12.75" customHeight="1" thickBot="1" x14ac:dyDescent="0.25">
      <c r="A53" s="12" t="str">
        <f t="shared" si="6"/>
        <v> BBS 95 </v>
      </c>
      <c r="B53" s="10" t="str">
        <f t="shared" si="7"/>
        <v>I</v>
      </c>
      <c r="C53" s="12">
        <f t="shared" si="8"/>
        <v>48041.427000000003</v>
      </c>
      <c r="D53" s="9" t="str">
        <f t="shared" si="9"/>
        <v>vis</v>
      </c>
      <c r="E53" s="50">
        <f>VLOOKUP(C53,Active!C$21:E$973,3,FALSE)</f>
        <v>26670.979699435284</v>
      </c>
      <c r="F53" s="10" t="s">
        <v>99</v>
      </c>
      <c r="G53" s="9" t="str">
        <f t="shared" si="10"/>
        <v>48041.427</v>
      </c>
      <c r="H53" s="12">
        <f t="shared" si="11"/>
        <v>-6683</v>
      </c>
      <c r="I53" s="51" t="s">
        <v>242</v>
      </c>
      <c r="J53" s="52" t="s">
        <v>243</v>
      </c>
      <c r="K53" s="51">
        <v>-6683</v>
      </c>
      <c r="L53" s="51" t="s">
        <v>244</v>
      </c>
      <c r="M53" s="52" t="s">
        <v>105</v>
      </c>
      <c r="N53" s="52"/>
      <c r="O53" s="53" t="s">
        <v>106</v>
      </c>
      <c r="P53" s="53" t="s">
        <v>245</v>
      </c>
    </row>
    <row r="54" spans="1:16" ht="12.75" customHeight="1" thickBot="1" x14ac:dyDescent="0.25">
      <c r="A54" s="12" t="str">
        <f t="shared" si="6"/>
        <v> BBS 97 </v>
      </c>
      <c r="B54" s="10" t="str">
        <f t="shared" si="7"/>
        <v>I</v>
      </c>
      <c r="C54" s="12">
        <f t="shared" si="8"/>
        <v>48361.53</v>
      </c>
      <c r="D54" s="9" t="str">
        <f t="shared" si="9"/>
        <v>vis</v>
      </c>
      <c r="E54" s="50">
        <f>VLOOKUP(C54,Active!C$21:E$973,3,FALSE)</f>
        <v>27054.981570842043</v>
      </c>
      <c r="F54" s="10" t="s">
        <v>99</v>
      </c>
      <c r="G54" s="9" t="str">
        <f t="shared" si="10"/>
        <v>48361.530</v>
      </c>
      <c r="H54" s="12">
        <f t="shared" si="11"/>
        <v>-6299</v>
      </c>
      <c r="I54" s="51" t="s">
        <v>246</v>
      </c>
      <c r="J54" s="52" t="s">
        <v>247</v>
      </c>
      <c r="K54" s="51">
        <v>-6299</v>
      </c>
      <c r="L54" s="51" t="s">
        <v>101</v>
      </c>
      <c r="M54" s="52" t="s">
        <v>105</v>
      </c>
      <c r="N54" s="52"/>
      <c r="O54" s="53" t="s">
        <v>106</v>
      </c>
      <c r="P54" s="53" t="s">
        <v>248</v>
      </c>
    </row>
    <row r="55" spans="1:16" ht="12.75" customHeight="1" thickBot="1" x14ac:dyDescent="0.25">
      <c r="A55" s="12" t="str">
        <f t="shared" si="6"/>
        <v> BBS 101 </v>
      </c>
      <c r="B55" s="10" t="str">
        <f t="shared" si="7"/>
        <v>I</v>
      </c>
      <c r="C55" s="12">
        <f t="shared" si="8"/>
        <v>48802.485000000001</v>
      </c>
      <c r="D55" s="9" t="str">
        <f t="shared" si="9"/>
        <v>vis</v>
      </c>
      <c r="E55" s="50">
        <f>VLOOKUP(C55,Active!C$21:E$973,3,FALSE)</f>
        <v>27583.959884716547</v>
      </c>
      <c r="F55" s="10" t="s">
        <v>99</v>
      </c>
      <c r="G55" s="9" t="str">
        <f t="shared" si="10"/>
        <v>48802.485</v>
      </c>
      <c r="H55" s="12">
        <f t="shared" si="11"/>
        <v>-5770</v>
      </c>
      <c r="I55" s="51" t="s">
        <v>249</v>
      </c>
      <c r="J55" s="52" t="s">
        <v>250</v>
      </c>
      <c r="K55" s="51">
        <v>-5770</v>
      </c>
      <c r="L55" s="51" t="s">
        <v>251</v>
      </c>
      <c r="M55" s="52" t="s">
        <v>105</v>
      </c>
      <c r="N55" s="52"/>
      <c r="O55" s="53" t="s">
        <v>106</v>
      </c>
      <c r="P55" s="53" t="s">
        <v>252</v>
      </c>
    </row>
    <row r="56" spans="1:16" ht="12.75" customHeight="1" thickBot="1" x14ac:dyDescent="0.25">
      <c r="A56" s="12" t="str">
        <f t="shared" si="6"/>
        <v> BBS 104 </v>
      </c>
      <c r="B56" s="10" t="str">
        <f t="shared" si="7"/>
        <v>I</v>
      </c>
      <c r="C56" s="12">
        <f t="shared" si="8"/>
        <v>49097.572999999997</v>
      </c>
      <c r="D56" s="9" t="str">
        <f t="shared" si="9"/>
        <v>vis</v>
      </c>
      <c r="E56" s="50">
        <f>VLOOKUP(C56,Active!C$21:E$973,3,FALSE)</f>
        <v>27937.953268813784</v>
      </c>
      <c r="F56" s="10" t="s">
        <v>99</v>
      </c>
      <c r="G56" s="9" t="str">
        <f t="shared" si="10"/>
        <v>49097.573</v>
      </c>
      <c r="H56" s="12">
        <f t="shared" si="11"/>
        <v>-5416</v>
      </c>
      <c r="I56" s="51" t="s">
        <v>253</v>
      </c>
      <c r="J56" s="52" t="s">
        <v>254</v>
      </c>
      <c r="K56" s="51">
        <v>-5416</v>
      </c>
      <c r="L56" s="51" t="s">
        <v>255</v>
      </c>
      <c r="M56" s="52" t="s">
        <v>105</v>
      </c>
      <c r="N56" s="52"/>
      <c r="O56" s="53" t="s">
        <v>106</v>
      </c>
      <c r="P56" s="53" t="s">
        <v>256</v>
      </c>
    </row>
    <row r="57" spans="1:16" ht="12.75" customHeight="1" thickBot="1" x14ac:dyDescent="0.25">
      <c r="A57" s="12" t="str">
        <f t="shared" si="6"/>
        <v> BBS 106 </v>
      </c>
      <c r="B57" s="10" t="str">
        <f t="shared" si="7"/>
        <v>I</v>
      </c>
      <c r="C57" s="12">
        <f t="shared" si="8"/>
        <v>49493.572999999997</v>
      </c>
      <c r="D57" s="9" t="str">
        <f t="shared" si="9"/>
        <v>vis</v>
      </c>
      <c r="E57" s="50">
        <f>VLOOKUP(C57,Active!C$21:E$973,3,FALSE)</f>
        <v>28413.002678151024</v>
      </c>
      <c r="F57" s="10" t="s">
        <v>99</v>
      </c>
      <c r="G57" s="9" t="str">
        <f t="shared" si="10"/>
        <v>49493.573</v>
      </c>
      <c r="H57" s="12">
        <f t="shared" si="11"/>
        <v>-4941</v>
      </c>
      <c r="I57" s="51" t="s">
        <v>261</v>
      </c>
      <c r="J57" s="52" t="s">
        <v>262</v>
      </c>
      <c r="K57" s="51">
        <v>-4941</v>
      </c>
      <c r="L57" s="51" t="s">
        <v>263</v>
      </c>
      <c r="M57" s="52" t="s">
        <v>105</v>
      </c>
      <c r="N57" s="52"/>
      <c r="O57" s="53" t="s">
        <v>106</v>
      </c>
      <c r="P57" s="53" t="s">
        <v>264</v>
      </c>
    </row>
    <row r="58" spans="1:16" ht="12.75" customHeight="1" thickBot="1" x14ac:dyDescent="0.25">
      <c r="A58" s="12" t="str">
        <f t="shared" si="6"/>
        <v> BBS 107 </v>
      </c>
      <c r="B58" s="10" t="str">
        <f t="shared" si="7"/>
        <v>I</v>
      </c>
      <c r="C58" s="12">
        <f t="shared" si="8"/>
        <v>49574.421000000002</v>
      </c>
      <c r="D58" s="9" t="str">
        <f t="shared" si="9"/>
        <v>vis</v>
      </c>
      <c r="E58" s="50">
        <f>VLOOKUP(C58,Active!C$21:E$973,3,FALSE)</f>
        <v>28509.989533317941</v>
      </c>
      <c r="F58" s="10" t="s">
        <v>99</v>
      </c>
      <c r="G58" s="9" t="str">
        <f t="shared" si="10"/>
        <v>49574.421</v>
      </c>
      <c r="H58" s="12">
        <f t="shared" si="11"/>
        <v>-4844</v>
      </c>
      <c r="I58" s="51" t="s">
        <v>265</v>
      </c>
      <c r="J58" s="52" t="s">
        <v>266</v>
      </c>
      <c r="K58" s="51">
        <v>-4844</v>
      </c>
      <c r="L58" s="51" t="s">
        <v>203</v>
      </c>
      <c r="M58" s="52" t="s">
        <v>105</v>
      </c>
      <c r="N58" s="52"/>
      <c r="O58" s="53" t="s">
        <v>106</v>
      </c>
      <c r="P58" s="53" t="s">
        <v>267</v>
      </c>
    </row>
    <row r="59" spans="1:16" ht="12.75" customHeight="1" thickBot="1" x14ac:dyDescent="0.25">
      <c r="A59" s="12" t="str">
        <f t="shared" si="6"/>
        <v> BBS 108 </v>
      </c>
      <c r="B59" s="10" t="str">
        <f t="shared" si="7"/>
        <v>I</v>
      </c>
      <c r="C59" s="12">
        <f t="shared" si="8"/>
        <v>49650.271999999997</v>
      </c>
      <c r="D59" s="9" t="str">
        <f t="shared" si="9"/>
        <v>vis</v>
      </c>
      <c r="E59" s="50">
        <f>VLOOKUP(C59,Active!C$21:E$973,3,FALSE)</f>
        <v>28600.981888741266</v>
      </c>
      <c r="F59" s="10" t="s">
        <v>99</v>
      </c>
      <c r="G59" s="9" t="str">
        <f t="shared" si="10"/>
        <v>49650.272</v>
      </c>
      <c r="H59" s="12">
        <f t="shared" si="11"/>
        <v>-4753</v>
      </c>
      <c r="I59" s="51" t="s">
        <v>273</v>
      </c>
      <c r="J59" s="52" t="s">
        <v>274</v>
      </c>
      <c r="K59" s="51">
        <v>-4753</v>
      </c>
      <c r="L59" s="51" t="s">
        <v>275</v>
      </c>
      <c r="M59" s="52" t="s">
        <v>105</v>
      </c>
      <c r="N59" s="52"/>
      <c r="O59" s="53" t="s">
        <v>106</v>
      </c>
      <c r="P59" s="53" t="s">
        <v>276</v>
      </c>
    </row>
    <row r="60" spans="1:16" ht="12.75" customHeight="1" thickBot="1" x14ac:dyDescent="0.25">
      <c r="A60" s="12" t="str">
        <f t="shared" si="6"/>
        <v> BBS 109 </v>
      </c>
      <c r="B60" s="10" t="str">
        <f t="shared" si="7"/>
        <v>I</v>
      </c>
      <c r="C60" s="12">
        <f t="shared" si="8"/>
        <v>49859.500999999997</v>
      </c>
      <c r="D60" s="9" t="str">
        <f t="shared" si="9"/>
        <v>vis</v>
      </c>
      <c r="E60" s="50">
        <f>VLOOKUP(C60,Active!C$21:E$973,3,FALSE)</f>
        <v>28851.977123251927</v>
      </c>
      <c r="F60" s="10" t="s">
        <v>99</v>
      </c>
      <c r="G60" s="9" t="str">
        <f t="shared" si="10"/>
        <v>49859.501</v>
      </c>
      <c r="H60" s="12">
        <f t="shared" si="11"/>
        <v>-4502</v>
      </c>
      <c r="I60" s="51" t="s">
        <v>277</v>
      </c>
      <c r="J60" s="52" t="s">
        <v>278</v>
      </c>
      <c r="K60" s="51">
        <v>-4502</v>
      </c>
      <c r="L60" s="51" t="s">
        <v>191</v>
      </c>
      <c r="M60" s="52" t="s">
        <v>105</v>
      </c>
      <c r="N60" s="52"/>
      <c r="O60" s="53" t="s">
        <v>106</v>
      </c>
      <c r="P60" s="53" t="s">
        <v>279</v>
      </c>
    </row>
    <row r="61" spans="1:16" ht="12.75" customHeight="1" thickBot="1" x14ac:dyDescent="0.25">
      <c r="A61" s="12" t="str">
        <f t="shared" si="6"/>
        <v> BBS 112 </v>
      </c>
      <c r="B61" s="10" t="str">
        <f t="shared" si="7"/>
        <v>I</v>
      </c>
      <c r="C61" s="12">
        <f t="shared" si="8"/>
        <v>50250.442999999999</v>
      </c>
      <c r="D61" s="9" t="str">
        <f t="shared" si="9"/>
        <v>vis</v>
      </c>
      <c r="E61" s="50">
        <f>VLOOKUP(C61,Active!C$21:E$973,3,FALSE)</f>
        <v>29320.958856042635</v>
      </c>
      <c r="F61" s="10" t="s">
        <v>99</v>
      </c>
      <c r="G61" s="9" t="str">
        <f t="shared" si="10"/>
        <v>50250.443</v>
      </c>
      <c r="H61" s="12">
        <f t="shared" si="11"/>
        <v>-4033</v>
      </c>
      <c r="I61" s="51" t="s">
        <v>280</v>
      </c>
      <c r="J61" s="52" t="s">
        <v>281</v>
      </c>
      <c r="K61" s="51">
        <v>-4033</v>
      </c>
      <c r="L61" s="51" t="s">
        <v>282</v>
      </c>
      <c r="M61" s="52" t="s">
        <v>105</v>
      </c>
      <c r="N61" s="52"/>
      <c r="O61" s="53" t="s">
        <v>106</v>
      </c>
      <c r="P61" s="53" t="s">
        <v>283</v>
      </c>
    </row>
    <row r="62" spans="1:16" ht="12.75" customHeight="1" thickBot="1" x14ac:dyDescent="0.25">
      <c r="A62" s="12" t="str">
        <f t="shared" si="6"/>
        <v> BBS 114 </v>
      </c>
      <c r="B62" s="10" t="str">
        <f t="shared" si="7"/>
        <v>I</v>
      </c>
      <c r="C62" s="12">
        <f t="shared" si="8"/>
        <v>50250.468999999997</v>
      </c>
      <c r="D62" s="9" t="str">
        <f t="shared" si="9"/>
        <v>vis</v>
      </c>
      <c r="E62" s="50">
        <f>VLOOKUP(C62,Active!C$21:E$973,3,FALSE)</f>
        <v>29320.990046155366</v>
      </c>
      <c r="F62" s="10" t="s">
        <v>99</v>
      </c>
      <c r="G62" s="9" t="str">
        <f t="shared" si="10"/>
        <v>50250.469</v>
      </c>
      <c r="H62" s="12">
        <f t="shared" si="11"/>
        <v>-4033</v>
      </c>
      <c r="I62" s="51" t="s">
        <v>284</v>
      </c>
      <c r="J62" s="52" t="s">
        <v>285</v>
      </c>
      <c r="K62" s="51">
        <v>-4033</v>
      </c>
      <c r="L62" s="51" t="s">
        <v>203</v>
      </c>
      <c r="M62" s="52" t="s">
        <v>105</v>
      </c>
      <c r="N62" s="52"/>
      <c r="O62" s="53" t="s">
        <v>286</v>
      </c>
      <c r="P62" s="53" t="s">
        <v>287</v>
      </c>
    </row>
    <row r="63" spans="1:16" ht="12.75" customHeight="1" thickBot="1" x14ac:dyDescent="0.25">
      <c r="A63" s="12" t="str">
        <f t="shared" si="6"/>
        <v>IBVS 5583 </v>
      </c>
      <c r="B63" s="10" t="str">
        <f t="shared" si="7"/>
        <v>I</v>
      </c>
      <c r="C63" s="12">
        <f t="shared" si="8"/>
        <v>52504.506300000001</v>
      </c>
      <c r="D63" s="9" t="str">
        <f t="shared" si="9"/>
        <v>vis</v>
      </c>
      <c r="E63" s="50">
        <f>VLOOKUP(C63,Active!C$21:E$973,3,FALSE)</f>
        <v>32024.977642087462</v>
      </c>
      <c r="F63" s="10" t="s">
        <v>99</v>
      </c>
      <c r="G63" s="9" t="str">
        <f t="shared" si="10"/>
        <v>52504.5063</v>
      </c>
      <c r="H63" s="12">
        <f t="shared" si="11"/>
        <v>-1329</v>
      </c>
      <c r="I63" s="51" t="s">
        <v>291</v>
      </c>
      <c r="J63" s="52" t="s">
        <v>292</v>
      </c>
      <c r="K63" s="51">
        <v>-1329</v>
      </c>
      <c r="L63" s="51" t="s">
        <v>293</v>
      </c>
      <c r="M63" s="52" t="s">
        <v>294</v>
      </c>
      <c r="N63" s="52" t="s">
        <v>295</v>
      </c>
      <c r="O63" s="53" t="s">
        <v>296</v>
      </c>
      <c r="P63" s="54" t="s">
        <v>297</v>
      </c>
    </row>
    <row r="64" spans="1:16" ht="12.75" customHeight="1" thickBot="1" x14ac:dyDescent="0.25">
      <c r="A64" s="12" t="str">
        <f t="shared" si="6"/>
        <v> BBS 129 </v>
      </c>
      <c r="B64" s="10" t="str">
        <f t="shared" si="7"/>
        <v>I</v>
      </c>
      <c r="C64" s="12">
        <f t="shared" si="8"/>
        <v>52820.446000000004</v>
      </c>
      <c r="D64" s="9" t="str">
        <f t="shared" si="9"/>
        <v>vis</v>
      </c>
      <c r="E64" s="50">
        <f>VLOOKUP(C64,Active!C$21:E$973,3,FALSE)</f>
        <v>32403.985136711668</v>
      </c>
      <c r="F64" s="10" t="s">
        <v>99</v>
      </c>
      <c r="G64" s="9" t="str">
        <f t="shared" si="10"/>
        <v>52820.446</v>
      </c>
      <c r="H64" s="12">
        <f t="shared" si="11"/>
        <v>-950</v>
      </c>
      <c r="I64" s="51" t="s">
        <v>298</v>
      </c>
      <c r="J64" s="52" t="s">
        <v>299</v>
      </c>
      <c r="K64" s="51">
        <v>-950</v>
      </c>
      <c r="L64" s="51" t="s">
        <v>300</v>
      </c>
      <c r="M64" s="52" t="s">
        <v>105</v>
      </c>
      <c r="N64" s="52"/>
      <c r="O64" s="53" t="s">
        <v>106</v>
      </c>
      <c r="P64" s="53" t="s">
        <v>301</v>
      </c>
    </row>
    <row r="65" spans="1:16" ht="12.75" customHeight="1" thickBot="1" x14ac:dyDescent="0.25">
      <c r="A65" s="12" t="str">
        <f t="shared" si="6"/>
        <v> BBS 130 </v>
      </c>
      <c r="B65" s="10" t="str">
        <f t="shared" si="7"/>
        <v>I</v>
      </c>
      <c r="C65" s="12">
        <f t="shared" si="8"/>
        <v>53150.544999999998</v>
      </c>
      <c r="D65" s="9" t="str">
        <f t="shared" si="9"/>
        <v>vis</v>
      </c>
      <c r="E65" s="50">
        <f>VLOOKUP(C65,Active!C$21:E$973,3,FALSE)</f>
        <v>32799.978406845032</v>
      </c>
      <c r="F65" s="10" t="s">
        <v>99</v>
      </c>
      <c r="G65" s="9" t="str">
        <f t="shared" si="10"/>
        <v>53150.545</v>
      </c>
      <c r="H65" s="12">
        <f t="shared" si="11"/>
        <v>-554</v>
      </c>
      <c r="I65" s="51" t="s">
        <v>307</v>
      </c>
      <c r="J65" s="52" t="s">
        <v>308</v>
      </c>
      <c r="K65" s="51">
        <v>-554</v>
      </c>
      <c r="L65" s="51" t="s">
        <v>101</v>
      </c>
      <c r="M65" s="52" t="s">
        <v>105</v>
      </c>
      <c r="N65" s="52"/>
      <c r="O65" s="53" t="s">
        <v>106</v>
      </c>
      <c r="P65" s="53" t="s">
        <v>309</v>
      </c>
    </row>
    <row r="66" spans="1:16" ht="12.75" customHeight="1" thickBot="1" x14ac:dyDescent="0.25">
      <c r="A66" s="12" t="str">
        <f t="shared" si="6"/>
        <v>OEJV 0003 </v>
      </c>
      <c r="B66" s="10" t="str">
        <f t="shared" si="7"/>
        <v>I</v>
      </c>
      <c r="C66" s="12">
        <f t="shared" si="8"/>
        <v>53566.517</v>
      </c>
      <c r="D66" s="9" t="str">
        <f t="shared" si="9"/>
        <v>vis</v>
      </c>
      <c r="E66" s="50">
        <f>VLOOKUP(C66,Active!C$21:E$973,3,FALSE)</f>
        <v>33298.986621241071</v>
      </c>
      <c r="F66" s="10" t="s">
        <v>99</v>
      </c>
      <c r="G66" s="9" t="str">
        <f t="shared" si="10"/>
        <v>53566.517</v>
      </c>
      <c r="H66" s="12">
        <f t="shared" si="11"/>
        <v>-55</v>
      </c>
      <c r="I66" s="51" t="s">
        <v>312</v>
      </c>
      <c r="J66" s="52" t="s">
        <v>313</v>
      </c>
      <c r="K66" s="51">
        <v>-55</v>
      </c>
      <c r="L66" s="51" t="s">
        <v>110</v>
      </c>
      <c r="M66" s="52" t="s">
        <v>105</v>
      </c>
      <c r="N66" s="52"/>
      <c r="O66" s="53" t="s">
        <v>106</v>
      </c>
      <c r="P66" s="54" t="s">
        <v>314</v>
      </c>
    </row>
    <row r="67" spans="1:16" ht="12.75" customHeight="1" thickBot="1" x14ac:dyDescent="0.25">
      <c r="A67" s="12" t="str">
        <f t="shared" si="6"/>
        <v>IBVS 5741 </v>
      </c>
      <c r="B67" s="10" t="str">
        <f t="shared" si="7"/>
        <v>I</v>
      </c>
      <c r="C67" s="12">
        <f t="shared" si="8"/>
        <v>53612.360699999997</v>
      </c>
      <c r="D67" s="9" t="str">
        <f t="shared" si="9"/>
        <v>vis</v>
      </c>
      <c r="E67" s="50">
        <f>VLOOKUP(C67,Active!C$21:E$973,3,FALSE)</f>
        <v>33353.981627823981</v>
      </c>
      <c r="F67" s="10" t="s">
        <v>99</v>
      </c>
      <c r="G67" s="9" t="str">
        <f t="shared" si="10"/>
        <v>53612.3607</v>
      </c>
      <c r="H67" s="12">
        <f t="shared" si="11"/>
        <v>0</v>
      </c>
      <c r="I67" s="51" t="s">
        <v>315</v>
      </c>
      <c r="J67" s="52" t="s">
        <v>316</v>
      </c>
      <c r="K67" s="51">
        <v>0</v>
      </c>
      <c r="L67" s="51" t="s">
        <v>317</v>
      </c>
      <c r="M67" s="52" t="s">
        <v>294</v>
      </c>
      <c r="N67" s="52" t="s">
        <v>295</v>
      </c>
      <c r="O67" s="53" t="s">
        <v>318</v>
      </c>
      <c r="P67" s="54" t="s">
        <v>319</v>
      </c>
    </row>
    <row r="68" spans="1:16" ht="12.75" customHeight="1" thickBot="1" x14ac:dyDescent="0.25">
      <c r="A68" s="12" t="str">
        <f t="shared" si="6"/>
        <v>OEJV 0160 </v>
      </c>
      <c r="B68" s="10" t="str">
        <f t="shared" si="7"/>
        <v>I</v>
      </c>
      <c r="C68" s="12">
        <f t="shared" si="8"/>
        <v>56177.346810000003</v>
      </c>
      <c r="D68" s="9" t="str">
        <f t="shared" si="9"/>
        <v>vis</v>
      </c>
      <c r="E68" s="50">
        <f>VLOOKUP(C68,Active!C$21:E$973,3,FALSE)</f>
        <v>36430.989548313191</v>
      </c>
      <c r="F68" s="10" t="s">
        <v>99</v>
      </c>
      <c r="G68" s="9" t="str">
        <f t="shared" si="10"/>
        <v>56177.34681</v>
      </c>
      <c r="H68" s="12">
        <f t="shared" si="11"/>
        <v>3077</v>
      </c>
      <c r="I68" s="51" t="s">
        <v>320</v>
      </c>
      <c r="J68" s="52" t="s">
        <v>321</v>
      </c>
      <c r="K68" s="51">
        <v>3077</v>
      </c>
      <c r="L68" s="51" t="s">
        <v>322</v>
      </c>
      <c r="M68" s="52" t="s">
        <v>304</v>
      </c>
      <c r="N68" s="52" t="s">
        <v>91</v>
      </c>
      <c r="O68" s="53" t="s">
        <v>323</v>
      </c>
      <c r="P68" s="54" t="s">
        <v>324</v>
      </c>
    </row>
    <row r="69" spans="1:16" ht="12.75" customHeight="1" thickBot="1" x14ac:dyDescent="0.25">
      <c r="A69" s="12" t="str">
        <f t="shared" si="6"/>
        <v> BBS 56 </v>
      </c>
      <c r="B69" s="10" t="str">
        <f t="shared" si="7"/>
        <v>I</v>
      </c>
      <c r="C69" s="12">
        <f t="shared" si="8"/>
        <v>44810.421000000002</v>
      </c>
      <c r="D69" s="9" t="str">
        <f t="shared" si="9"/>
        <v>vis</v>
      </c>
      <c r="E69" s="50">
        <f>VLOOKUP(C69,Active!C$21:E$973,3,FALSE)</f>
        <v>22795.001184624478</v>
      </c>
      <c r="F69" s="10" t="s">
        <v>99</v>
      </c>
      <c r="G69" s="9" t="str">
        <f t="shared" si="10"/>
        <v>44810.421</v>
      </c>
      <c r="H69" s="12">
        <f t="shared" si="11"/>
        <v>-10559</v>
      </c>
      <c r="I69" s="51" t="s">
        <v>173</v>
      </c>
      <c r="J69" s="52" t="s">
        <v>174</v>
      </c>
      <c r="K69" s="51">
        <v>-10559</v>
      </c>
      <c r="L69" s="51" t="s">
        <v>151</v>
      </c>
      <c r="M69" s="52" t="s">
        <v>105</v>
      </c>
      <c r="N69" s="52"/>
      <c r="O69" s="53" t="s">
        <v>175</v>
      </c>
      <c r="P69" s="53" t="s">
        <v>169</v>
      </c>
    </row>
    <row r="70" spans="1:16" ht="12.75" customHeight="1" thickBot="1" x14ac:dyDescent="0.25">
      <c r="A70" s="12" t="str">
        <f t="shared" si="6"/>
        <v> BRNO 31 </v>
      </c>
      <c r="B70" s="10" t="str">
        <f t="shared" si="7"/>
        <v>I</v>
      </c>
      <c r="C70" s="12">
        <f t="shared" si="8"/>
        <v>49158.459000000003</v>
      </c>
      <c r="D70" s="9" t="str">
        <f t="shared" si="9"/>
        <v>vis</v>
      </c>
      <c r="E70" s="50">
        <f>VLOOKUP(C70,Active!C$21:E$973,3,FALSE)</f>
        <v>28010.993315119111</v>
      </c>
      <c r="F70" s="10" t="s">
        <v>99</v>
      </c>
      <c r="G70" s="9" t="str">
        <f t="shared" si="10"/>
        <v>49158.459</v>
      </c>
      <c r="H70" s="12">
        <f t="shared" si="11"/>
        <v>-5343</v>
      </c>
      <c r="I70" s="51" t="s">
        <v>257</v>
      </c>
      <c r="J70" s="52" t="s">
        <v>258</v>
      </c>
      <c r="K70" s="51">
        <v>-5343</v>
      </c>
      <c r="L70" s="51" t="s">
        <v>121</v>
      </c>
      <c r="M70" s="52" t="s">
        <v>105</v>
      </c>
      <c r="N70" s="52"/>
      <c r="O70" s="53" t="s">
        <v>259</v>
      </c>
      <c r="P70" s="53" t="s">
        <v>260</v>
      </c>
    </row>
    <row r="71" spans="1:16" ht="12.75" customHeight="1" thickBot="1" x14ac:dyDescent="0.25">
      <c r="A71" s="12" t="str">
        <f t="shared" si="6"/>
        <v> BRNO 31 </v>
      </c>
      <c r="B71" s="10" t="str">
        <f t="shared" si="7"/>
        <v>I</v>
      </c>
      <c r="C71" s="12">
        <f t="shared" si="8"/>
        <v>49594.455000000002</v>
      </c>
      <c r="D71" s="9" t="str">
        <f t="shared" si="9"/>
        <v>vis</v>
      </c>
      <c r="E71" s="50">
        <f>VLOOKUP(C71,Active!C$21:E$973,3,FALSE)</f>
        <v>28534.022714799412</v>
      </c>
      <c r="F71" s="10" t="s">
        <v>99</v>
      </c>
      <c r="G71" s="9" t="str">
        <f t="shared" si="10"/>
        <v>49594.455</v>
      </c>
      <c r="H71" s="12">
        <f t="shared" si="11"/>
        <v>-4820</v>
      </c>
      <c r="I71" s="51" t="s">
        <v>268</v>
      </c>
      <c r="J71" s="52" t="s">
        <v>269</v>
      </c>
      <c r="K71" s="51">
        <v>-4820</v>
      </c>
      <c r="L71" s="51" t="s">
        <v>270</v>
      </c>
      <c r="M71" s="52" t="s">
        <v>105</v>
      </c>
      <c r="N71" s="52"/>
      <c r="O71" s="53" t="s">
        <v>259</v>
      </c>
      <c r="P71" s="53" t="s">
        <v>260</v>
      </c>
    </row>
    <row r="72" spans="1:16" ht="12.75" customHeight="1" thickBot="1" x14ac:dyDescent="0.25">
      <c r="A72" s="12" t="str">
        <f t="shared" si="6"/>
        <v> BRNO 31 </v>
      </c>
      <c r="B72" s="10" t="str">
        <f t="shared" si="7"/>
        <v>I</v>
      </c>
      <c r="C72" s="12">
        <f t="shared" si="8"/>
        <v>49600.275000000001</v>
      </c>
      <c r="D72" s="9" t="str">
        <f t="shared" si="9"/>
        <v>vis</v>
      </c>
      <c r="E72" s="50">
        <f>VLOOKUP(C72,Active!C$21:E$973,3,FALSE)</f>
        <v>28541.004501573007</v>
      </c>
      <c r="F72" s="10" t="s">
        <v>99</v>
      </c>
      <c r="G72" s="9" t="str">
        <f t="shared" si="10"/>
        <v>49600.275</v>
      </c>
      <c r="H72" s="12">
        <f t="shared" si="11"/>
        <v>-4813</v>
      </c>
      <c r="I72" s="51" t="s">
        <v>271</v>
      </c>
      <c r="J72" s="52" t="s">
        <v>272</v>
      </c>
      <c r="K72" s="51">
        <v>-4813</v>
      </c>
      <c r="L72" s="51" t="s">
        <v>141</v>
      </c>
      <c r="M72" s="52" t="s">
        <v>105</v>
      </c>
      <c r="N72" s="52"/>
      <c r="O72" s="53" t="s">
        <v>259</v>
      </c>
      <c r="P72" s="53" t="s">
        <v>260</v>
      </c>
    </row>
    <row r="73" spans="1:16" ht="12.75" customHeight="1" thickBot="1" x14ac:dyDescent="0.25">
      <c r="A73" s="12" t="str">
        <f t="shared" si="6"/>
        <v> BBS 128 </v>
      </c>
      <c r="B73" s="10" t="str">
        <f t="shared" si="7"/>
        <v>I</v>
      </c>
      <c r="C73" s="12">
        <f t="shared" si="8"/>
        <v>52464.493999999999</v>
      </c>
      <c r="D73" s="9" t="str">
        <f t="shared" si="9"/>
        <v>vis</v>
      </c>
      <c r="E73" s="50">
        <f>VLOOKUP(C73,Active!C$21:E$973,3,FALSE)</f>
        <v>31976.978097942952</v>
      </c>
      <c r="F73" s="10" t="s">
        <v>99</v>
      </c>
      <c r="G73" s="9" t="str">
        <f t="shared" si="10"/>
        <v>52464.494</v>
      </c>
      <c r="H73" s="12">
        <f t="shared" si="11"/>
        <v>-1377</v>
      </c>
      <c r="I73" s="51" t="s">
        <v>288</v>
      </c>
      <c r="J73" s="52" t="s">
        <v>289</v>
      </c>
      <c r="K73" s="51">
        <v>-1377</v>
      </c>
      <c r="L73" s="51" t="s">
        <v>101</v>
      </c>
      <c r="M73" s="52" t="s">
        <v>105</v>
      </c>
      <c r="N73" s="52"/>
      <c r="O73" s="53" t="s">
        <v>106</v>
      </c>
      <c r="P73" s="53" t="s">
        <v>290</v>
      </c>
    </row>
    <row r="74" spans="1:16" ht="12.75" customHeight="1" thickBot="1" x14ac:dyDescent="0.25">
      <c r="A74" s="12" t="str">
        <f t="shared" si="6"/>
        <v> arXiv 1102.2742 </v>
      </c>
      <c r="B74" s="10" t="str">
        <f t="shared" si="7"/>
        <v>I</v>
      </c>
      <c r="C74" s="12">
        <f t="shared" si="8"/>
        <v>53092.199000000001</v>
      </c>
      <c r="D74" s="9" t="str">
        <f t="shared" si="9"/>
        <v>vis</v>
      </c>
      <c r="E74" s="50">
        <f>VLOOKUP(C74,Active!C$21:E$973,3,FALSE)</f>
        <v>32729.985394629904</v>
      </c>
      <c r="F74" s="10" t="s">
        <v>99</v>
      </c>
      <c r="G74" s="9" t="str">
        <f t="shared" si="10"/>
        <v>53092.199</v>
      </c>
      <c r="H74" s="12">
        <f t="shared" si="11"/>
        <v>-624</v>
      </c>
      <c r="I74" s="51" t="s">
        <v>302</v>
      </c>
      <c r="J74" s="52" t="s">
        <v>303</v>
      </c>
      <c r="K74" s="51">
        <v>-624</v>
      </c>
      <c r="L74" s="51" t="s">
        <v>300</v>
      </c>
      <c r="M74" s="52" t="s">
        <v>304</v>
      </c>
      <c r="N74" s="52" t="s">
        <v>99</v>
      </c>
      <c r="O74" s="53" t="s">
        <v>305</v>
      </c>
      <c r="P74" s="53" t="s">
        <v>306</v>
      </c>
    </row>
    <row r="75" spans="1:16" ht="12.75" customHeight="1" thickBot="1" x14ac:dyDescent="0.25">
      <c r="A75" s="12" t="str">
        <f t="shared" si="6"/>
        <v> arXiv 1102.2742 </v>
      </c>
      <c r="B75" s="10" t="str">
        <f t="shared" si="7"/>
        <v>I</v>
      </c>
      <c r="C75" s="12">
        <f t="shared" si="8"/>
        <v>53308.095999999998</v>
      </c>
      <c r="D75" s="9" t="str">
        <f t="shared" si="9"/>
        <v>vis</v>
      </c>
      <c r="E75" s="50">
        <f>VLOOKUP(C75,Active!C$21:E$973,3,FALSE)</f>
        <v>32988.979693437177</v>
      </c>
      <c r="F75" s="10" t="s">
        <v>99</v>
      </c>
      <c r="G75" s="9" t="str">
        <f t="shared" si="10"/>
        <v>53308.096</v>
      </c>
      <c r="H75" s="12">
        <f t="shared" si="11"/>
        <v>-365</v>
      </c>
      <c r="I75" s="51" t="s">
        <v>310</v>
      </c>
      <c r="J75" s="52" t="s">
        <v>311</v>
      </c>
      <c r="K75" s="51">
        <v>-365</v>
      </c>
      <c r="L75" s="51" t="s">
        <v>275</v>
      </c>
      <c r="M75" s="52" t="s">
        <v>304</v>
      </c>
      <c r="N75" s="52" t="s">
        <v>99</v>
      </c>
      <c r="O75" s="53" t="s">
        <v>305</v>
      </c>
      <c r="P75" s="53" t="s">
        <v>306</v>
      </c>
    </row>
    <row r="76" spans="1:16" x14ac:dyDescent="0.2">
      <c r="B76" s="10"/>
      <c r="F76" s="10"/>
    </row>
    <row r="77" spans="1:16" x14ac:dyDescent="0.2">
      <c r="B77" s="10"/>
      <c r="F77" s="10"/>
    </row>
    <row r="78" spans="1:16" x14ac:dyDescent="0.2">
      <c r="B78" s="10"/>
      <c r="F78" s="10"/>
    </row>
    <row r="79" spans="1:16" x14ac:dyDescent="0.2">
      <c r="B79" s="10"/>
      <c r="F79" s="10"/>
    </row>
    <row r="80" spans="1:1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</sheetData>
  <phoneticPr fontId="7" type="noConversion"/>
  <hyperlinks>
    <hyperlink ref="A3" r:id="rId1"/>
    <hyperlink ref="P63" r:id="rId2" display="http://www.konkoly.hu/cgi-bin/IBVS?5583"/>
    <hyperlink ref="P66" r:id="rId3" display="http://var.astro.cz/oejv/issues/oejv0003.pdf"/>
    <hyperlink ref="P67" r:id="rId4" display="http://www.konkoly.hu/cgi-bin/IBVS?5741"/>
    <hyperlink ref="P68" r:id="rId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2024-01-11T03:40:27Z</dcterms:modified>
</cp:coreProperties>
</file>