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B88464F-010E-4466-B864-E9F249A2442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Sheet1" sheetId="2" r:id="rId2"/>
  </sheets>
  <calcPr calcId="181029"/>
</workbook>
</file>

<file path=xl/calcChain.xml><?xml version="1.0" encoding="utf-8"?>
<calcChain xmlns="http://schemas.openxmlformats.org/spreadsheetml/2006/main">
  <c r="Q79" i="1" l="1"/>
  <c r="F74" i="1"/>
  <c r="G74" i="1"/>
  <c r="K74" i="1"/>
  <c r="F78" i="1"/>
  <c r="G78" i="1"/>
  <c r="J78" i="1"/>
  <c r="E79" i="1"/>
  <c r="F79" i="1"/>
  <c r="G79" i="1"/>
  <c r="K79" i="1"/>
  <c r="E73" i="1"/>
  <c r="F73" i="1"/>
  <c r="G73" i="1"/>
  <c r="J73" i="1"/>
  <c r="E71" i="1"/>
  <c r="F71" i="1"/>
  <c r="G71" i="1"/>
  <c r="J71" i="1"/>
  <c r="E74" i="1"/>
  <c r="E75" i="1"/>
  <c r="F75" i="1"/>
  <c r="G75" i="1"/>
  <c r="K75" i="1"/>
  <c r="E78" i="1"/>
  <c r="E60" i="1"/>
  <c r="F60" i="1"/>
  <c r="G60" i="1"/>
  <c r="K60" i="1"/>
  <c r="E61" i="1"/>
  <c r="F61" i="1"/>
  <c r="G61" i="1"/>
  <c r="K61" i="1"/>
  <c r="E62" i="1"/>
  <c r="F62" i="1"/>
  <c r="G62" i="1"/>
  <c r="K62" i="1"/>
  <c r="E63" i="1"/>
  <c r="F63" i="1"/>
  <c r="G63" i="1"/>
  <c r="K63" i="1"/>
  <c r="E64" i="1"/>
  <c r="F64" i="1"/>
  <c r="G64" i="1"/>
  <c r="K64" i="1"/>
  <c r="E65" i="1"/>
  <c r="F65" i="1"/>
  <c r="G65" i="1"/>
  <c r="K65" i="1"/>
  <c r="E66" i="1"/>
  <c r="F66" i="1"/>
  <c r="G66" i="1"/>
  <c r="K66" i="1"/>
  <c r="E67" i="1"/>
  <c r="F67" i="1"/>
  <c r="G67" i="1"/>
  <c r="K67" i="1"/>
  <c r="E68" i="1"/>
  <c r="F68" i="1"/>
  <c r="G68" i="1"/>
  <c r="K68" i="1"/>
  <c r="E69" i="1"/>
  <c r="F69" i="1"/>
  <c r="G69" i="1"/>
  <c r="K69" i="1"/>
  <c r="E70" i="1"/>
  <c r="F70" i="1"/>
  <c r="G70" i="1"/>
  <c r="K70" i="1"/>
  <c r="E58" i="1"/>
  <c r="F58" i="1"/>
  <c r="G58" i="1"/>
  <c r="K58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H38" i="1"/>
  <c r="E39" i="1"/>
  <c r="F39" i="1"/>
  <c r="G39" i="1"/>
  <c r="H39" i="1"/>
  <c r="E40" i="1"/>
  <c r="F40" i="1"/>
  <c r="G40" i="1"/>
  <c r="H40" i="1"/>
  <c r="E41" i="1"/>
  <c r="F41" i="1"/>
  <c r="G41" i="1"/>
  <c r="H41" i="1"/>
  <c r="E42" i="1"/>
  <c r="F42" i="1"/>
  <c r="G42" i="1"/>
  <c r="H42" i="1"/>
  <c r="E43" i="1"/>
  <c r="F43" i="1"/>
  <c r="G43" i="1"/>
  <c r="H43" i="1"/>
  <c r="E44" i="1"/>
  <c r="F44" i="1"/>
  <c r="G44" i="1"/>
  <c r="H44" i="1"/>
  <c r="E45" i="1"/>
  <c r="F45" i="1"/>
  <c r="G45" i="1"/>
  <c r="H45" i="1"/>
  <c r="E46" i="1"/>
  <c r="F46" i="1"/>
  <c r="G46" i="1"/>
  <c r="H46" i="1"/>
  <c r="E47" i="1"/>
  <c r="F47" i="1"/>
  <c r="G47" i="1"/>
  <c r="H47" i="1"/>
  <c r="E48" i="1"/>
  <c r="F48" i="1"/>
  <c r="G48" i="1"/>
  <c r="H48" i="1"/>
  <c r="E49" i="1"/>
  <c r="F49" i="1"/>
  <c r="G49" i="1"/>
  <c r="H49" i="1"/>
  <c r="E50" i="1"/>
  <c r="F50" i="1"/>
  <c r="G50" i="1"/>
  <c r="H50" i="1"/>
  <c r="E51" i="1"/>
  <c r="F51" i="1"/>
  <c r="G51" i="1"/>
  <c r="H51" i="1"/>
  <c r="E52" i="1"/>
  <c r="F52" i="1"/>
  <c r="G52" i="1"/>
  <c r="H52" i="1"/>
  <c r="E53" i="1"/>
  <c r="F53" i="1"/>
  <c r="G53" i="1"/>
  <c r="H53" i="1"/>
  <c r="E54" i="1"/>
  <c r="F54" i="1"/>
  <c r="G54" i="1"/>
  <c r="H54" i="1"/>
  <c r="E55" i="1"/>
  <c r="F55" i="1"/>
  <c r="G55" i="1"/>
  <c r="H55" i="1"/>
  <c r="E56" i="1"/>
  <c r="F56" i="1"/>
  <c r="G56" i="1"/>
  <c r="H56" i="1"/>
  <c r="E57" i="1"/>
  <c r="F57" i="1"/>
  <c r="G57" i="1"/>
  <c r="H57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59" i="1"/>
  <c r="F59" i="1"/>
  <c r="G59" i="1"/>
  <c r="K59" i="1"/>
  <c r="E76" i="1"/>
  <c r="F76" i="1"/>
  <c r="G76" i="1"/>
  <c r="K76" i="1"/>
  <c r="E77" i="1"/>
  <c r="F77" i="1"/>
  <c r="G77" i="1"/>
  <c r="K77" i="1"/>
  <c r="E72" i="1"/>
  <c r="F72" i="1"/>
  <c r="G72" i="1"/>
  <c r="J72" i="1"/>
  <c r="D9" i="1"/>
  <c r="C9" i="1"/>
  <c r="Q59" i="1"/>
  <c r="Q76" i="1"/>
  <c r="Q77" i="1"/>
  <c r="E16" i="2"/>
  <c r="E24" i="2"/>
  <c r="E32" i="2"/>
  <c r="E40" i="2"/>
  <c r="G46" i="2"/>
  <c r="C46" i="2"/>
  <c r="E46" i="2"/>
  <c r="G64" i="2"/>
  <c r="C64" i="2"/>
  <c r="E64" i="2"/>
  <c r="G47" i="2"/>
  <c r="C47" i="2"/>
  <c r="E47" i="2"/>
  <c r="G48" i="2"/>
  <c r="C48" i="2"/>
  <c r="E48" i="2"/>
  <c r="G49" i="2"/>
  <c r="C49" i="2"/>
  <c r="E49" i="2"/>
  <c r="G50" i="2"/>
  <c r="C50" i="2"/>
  <c r="E50" i="2"/>
  <c r="G51" i="2"/>
  <c r="C51" i="2"/>
  <c r="E51" i="2"/>
  <c r="G52" i="2"/>
  <c r="C52" i="2"/>
  <c r="E52" i="2"/>
  <c r="G53" i="2"/>
  <c r="C53" i="2"/>
  <c r="E53" i="2"/>
  <c r="G54" i="2"/>
  <c r="C54" i="2"/>
  <c r="E54" i="2"/>
  <c r="G55" i="2"/>
  <c r="C55" i="2"/>
  <c r="E55" i="2"/>
  <c r="G56" i="2"/>
  <c r="C56" i="2"/>
  <c r="E56" i="2"/>
  <c r="G57" i="2"/>
  <c r="C57" i="2"/>
  <c r="E57" i="2"/>
  <c r="G58" i="2"/>
  <c r="C58" i="2"/>
  <c r="E58" i="2"/>
  <c r="G59" i="2"/>
  <c r="C59" i="2"/>
  <c r="E59" i="2"/>
  <c r="G60" i="2"/>
  <c r="C60" i="2"/>
  <c r="E60" i="2"/>
  <c r="G61" i="2"/>
  <c r="C61" i="2"/>
  <c r="E61" i="2"/>
  <c r="G62" i="2"/>
  <c r="C62" i="2"/>
  <c r="E62" i="2"/>
  <c r="G65" i="2"/>
  <c r="C65" i="2"/>
  <c r="E65" i="2"/>
  <c r="G66" i="2"/>
  <c r="C66" i="2"/>
  <c r="E66" i="2"/>
  <c r="G63" i="2"/>
  <c r="C63" i="2"/>
  <c r="E63" i="2"/>
  <c r="H63" i="2"/>
  <c r="D63" i="2"/>
  <c r="B63" i="2"/>
  <c r="A63" i="2"/>
  <c r="H66" i="2"/>
  <c r="D66" i="2"/>
  <c r="B66" i="2"/>
  <c r="A66" i="2"/>
  <c r="H65" i="2"/>
  <c r="D65" i="2"/>
  <c r="B65" i="2"/>
  <c r="A65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64" i="2"/>
  <c r="D64" i="2"/>
  <c r="B64" i="2"/>
  <c r="A64" i="2"/>
  <c r="H46" i="2"/>
  <c r="D46" i="2"/>
  <c r="B46" i="2"/>
  <c r="A46" i="2"/>
  <c r="H45" i="2"/>
  <c r="G45" i="2"/>
  <c r="C45" i="2"/>
  <c r="E45" i="2"/>
  <c r="D45" i="2"/>
  <c r="B45" i="2"/>
  <c r="A45" i="2"/>
  <c r="H44" i="2"/>
  <c r="B44" i="2"/>
  <c r="G44" i="2"/>
  <c r="D44" i="2"/>
  <c r="C44" i="2"/>
  <c r="E44" i="2"/>
  <c r="A44" i="2"/>
  <c r="H43" i="2"/>
  <c r="B43" i="2"/>
  <c r="G43" i="2"/>
  <c r="C43" i="2"/>
  <c r="E43" i="2"/>
  <c r="D43" i="2"/>
  <c r="A43" i="2"/>
  <c r="H42" i="2"/>
  <c r="G42" i="2"/>
  <c r="D42" i="2"/>
  <c r="C42" i="2"/>
  <c r="E42" i="2"/>
  <c r="B42" i="2"/>
  <c r="A42" i="2"/>
  <c r="H41" i="2"/>
  <c r="G41" i="2"/>
  <c r="C41" i="2"/>
  <c r="E41" i="2"/>
  <c r="D41" i="2"/>
  <c r="B41" i="2"/>
  <c r="A41" i="2"/>
  <c r="H40" i="2"/>
  <c r="B40" i="2"/>
  <c r="G40" i="2"/>
  <c r="D40" i="2"/>
  <c r="C40" i="2"/>
  <c r="A40" i="2"/>
  <c r="H39" i="2"/>
  <c r="B39" i="2"/>
  <c r="G39" i="2"/>
  <c r="C39" i="2"/>
  <c r="E39" i="2"/>
  <c r="D39" i="2"/>
  <c r="A39" i="2"/>
  <c r="H38" i="2"/>
  <c r="G38" i="2"/>
  <c r="D38" i="2"/>
  <c r="C38" i="2"/>
  <c r="E38" i="2"/>
  <c r="B38" i="2"/>
  <c r="A38" i="2"/>
  <c r="H37" i="2"/>
  <c r="G37" i="2"/>
  <c r="C37" i="2"/>
  <c r="E37" i="2"/>
  <c r="D37" i="2"/>
  <c r="B37" i="2"/>
  <c r="A37" i="2"/>
  <c r="H36" i="2"/>
  <c r="B36" i="2"/>
  <c r="G36" i="2"/>
  <c r="D36" i="2"/>
  <c r="C36" i="2"/>
  <c r="E36" i="2"/>
  <c r="A36" i="2"/>
  <c r="H35" i="2"/>
  <c r="B35" i="2"/>
  <c r="G35" i="2"/>
  <c r="C35" i="2"/>
  <c r="E35" i="2"/>
  <c r="D35" i="2"/>
  <c r="A35" i="2"/>
  <c r="H34" i="2"/>
  <c r="G34" i="2"/>
  <c r="D34" i="2"/>
  <c r="C34" i="2"/>
  <c r="E34" i="2"/>
  <c r="B34" i="2"/>
  <c r="A34" i="2"/>
  <c r="H33" i="2"/>
  <c r="G33" i="2"/>
  <c r="C33" i="2"/>
  <c r="E33" i="2"/>
  <c r="D33" i="2"/>
  <c r="B33" i="2"/>
  <c r="A33" i="2"/>
  <c r="H32" i="2"/>
  <c r="B32" i="2"/>
  <c r="G32" i="2"/>
  <c r="D32" i="2"/>
  <c r="C32" i="2"/>
  <c r="A32" i="2"/>
  <c r="H31" i="2"/>
  <c r="B31" i="2"/>
  <c r="G31" i="2"/>
  <c r="C31" i="2"/>
  <c r="E31" i="2"/>
  <c r="D31" i="2"/>
  <c r="A31" i="2"/>
  <c r="H30" i="2"/>
  <c r="G30" i="2"/>
  <c r="D30" i="2"/>
  <c r="C30" i="2"/>
  <c r="E30" i="2"/>
  <c r="B30" i="2"/>
  <c r="A30" i="2"/>
  <c r="H29" i="2"/>
  <c r="G29" i="2"/>
  <c r="C29" i="2"/>
  <c r="E29" i="2"/>
  <c r="D29" i="2"/>
  <c r="B29" i="2"/>
  <c r="A29" i="2"/>
  <c r="H28" i="2"/>
  <c r="B28" i="2"/>
  <c r="G28" i="2"/>
  <c r="D28" i="2"/>
  <c r="C28" i="2"/>
  <c r="E28" i="2"/>
  <c r="A28" i="2"/>
  <c r="H27" i="2"/>
  <c r="B27" i="2"/>
  <c r="G27" i="2"/>
  <c r="C27" i="2"/>
  <c r="E27" i="2"/>
  <c r="D27" i="2"/>
  <c r="A27" i="2"/>
  <c r="H26" i="2"/>
  <c r="G26" i="2"/>
  <c r="D26" i="2"/>
  <c r="C26" i="2"/>
  <c r="E26" i="2"/>
  <c r="B26" i="2"/>
  <c r="A26" i="2"/>
  <c r="H25" i="2"/>
  <c r="G25" i="2"/>
  <c r="C25" i="2"/>
  <c r="E25" i="2"/>
  <c r="D25" i="2"/>
  <c r="B25" i="2"/>
  <c r="A25" i="2"/>
  <c r="H24" i="2"/>
  <c r="B24" i="2"/>
  <c r="G24" i="2"/>
  <c r="D24" i="2"/>
  <c r="C24" i="2"/>
  <c r="A24" i="2"/>
  <c r="H23" i="2"/>
  <c r="B23" i="2"/>
  <c r="G23" i="2"/>
  <c r="C23" i="2"/>
  <c r="E23" i="2"/>
  <c r="D23" i="2"/>
  <c r="A23" i="2"/>
  <c r="H22" i="2"/>
  <c r="G22" i="2"/>
  <c r="D22" i="2"/>
  <c r="C22" i="2"/>
  <c r="E22" i="2"/>
  <c r="B22" i="2"/>
  <c r="A22" i="2"/>
  <c r="H21" i="2"/>
  <c r="G21" i="2"/>
  <c r="C21" i="2"/>
  <c r="E21" i="2"/>
  <c r="D21" i="2"/>
  <c r="B21" i="2"/>
  <c r="A21" i="2"/>
  <c r="H20" i="2"/>
  <c r="B20" i="2"/>
  <c r="G20" i="2"/>
  <c r="D20" i="2"/>
  <c r="C20" i="2"/>
  <c r="E20" i="2"/>
  <c r="A20" i="2"/>
  <c r="H19" i="2"/>
  <c r="B19" i="2"/>
  <c r="G19" i="2"/>
  <c r="C19" i="2"/>
  <c r="E19" i="2"/>
  <c r="D19" i="2"/>
  <c r="A19" i="2"/>
  <c r="H18" i="2"/>
  <c r="G18" i="2"/>
  <c r="D18" i="2"/>
  <c r="C18" i="2"/>
  <c r="E18" i="2"/>
  <c r="B18" i="2"/>
  <c r="A18" i="2"/>
  <c r="H17" i="2"/>
  <c r="G17" i="2"/>
  <c r="C17" i="2"/>
  <c r="E17" i="2"/>
  <c r="D17" i="2"/>
  <c r="B17" i="2"/>
  <c r="A17" i="2"/>
  <c r="H16" i="2"/>
  <c r="B16" i="2"/>
  <c r="G16" i="2"/>
  <c r="D16" i="2"/>
  <c r="C16" i="2"/>
  <c r="A16" i="2"/>
  <c r="H15" i="2"/>
  <c r="B15" i="2"/>
  <c r="G15" i="2"/>
  <c r="C15" i="2"/>
  <c r="E15" i="2"/>
  <c r="D15" i="2"/>
  <c r="A15" i="2"/>
  <c r="H14" i="2"/>
  <c r="G14" i="2"/>
  <c r="D14" i="2"/>
  <c r="C14" i="2"/>
  <c r="E14" i="2"/>
  <c r="B14" i="2"/>
  <c r="A14" i="2"/>
  <c r="H13" i="2"/>
  <c r="G13" i="2"/>
  <c r="C13" i="2"/>
  <c r="E13" i="2"/>
  <c r="D13" i="2"/>
  <c r="B13" i="2"/>
  <c r="A13" i="2"/>
  <c r="H12" i="2"/>
  <c r="B12" i="2"/>
  <c r="G12" i="2"/>
  <c r="D12" i="2"/>
  <c r="C12" i="2"/>
  <c r="E12" i="2"/>
  <c r="A12" i="2"/>
  <c r="H11" i="2"/>
  <c r="B11" i="2"/>
  <c r="G11" i="2"/>
  <c r="C11" i="2"/>
  <c r="E11" i="2"/>
  <c r="D11" i="2"/>
  <c r="A11" i="2"/>
  <c r="Q78" i="1"/>
  <c r="E21" i="1"/>
  <c r="F21" i="1"/>
  <c r="G21" i="1"/>
  <c r="H21" i="1"/>
  <c r="F16" i="1"/>
  <c r="C17" i="1"/>
  <c r="Q75" i="1"/>
  <c r="Q74" i="1"/>
  <c r="Q71" i="1"/>
  <c r="Q73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60" i="1"/>
  <c r="Q61" i="1"/>
  <c r="Q62" i="1"/>
  <c r="Q63" i="1"/>
  <c r="Q64" i="1"/>
  <c r="Q65" i="1"/>
  <c r="Q66" i="1"/>
  <c r="Q67" i="1"/>
  <c r="Q68" i="1"/>
  <c r="Q69" i="1"/>
  <c r="Q70" i="1"/>
  <c r="Q72" i="1"/>
  <c r="Q21" i="1"/>
  <c r="C12" i="1"/>
  <c r="C11" i="1"/>
  <c r="O74" i="1" l="1"/>
  <c r="O53" i="1"/>
  <c r="O52" i="1"/>
  <c r="O54" i="1"/>
  <c r="O79" i="1"/>
  <c r="O64" i="1"/>
  <c r="O69" i="1"/>
  <c r="O66" i="1"/>
  <c r="O58" i="1"/>
  <c r="O77" i="1"/>
  <c r="O57" i="1"/>
  <c r="O63" i="1"/>
  <c r="O70" i="1"/>
  <c r="O55" i="1"/>
  <c r="O76" i="1"/>
  <c r="C15" i="1"/>
  <c r="O71" i="1"/>
  <c r="O62" i="1"/>
  <c r="O78" i="1"/>
  <c r="O61" i="1"/>
  <c r="O73" i="1"/>
  <c r="O65" i="1"/>
  <c r="O72" i="1"/>
  <c r="O60" i="1"/>
  <c r="O68" i="1"/>
  <c r="O75" i="1"/>
  <c r="O59" i="1"/>
  <c r="O67" i="1"/>
  <c r="O56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<sst xmlns="http://schemas.openxmlformats.org/spreadsheetml/2006/main" count="590" uniqueCount="253">
  <si>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</si>
  <si>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</si>
  <si>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</si>
  <si>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</si>
  <si>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</si>
  <si>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</si>
  <si>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</si>
  <si>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</si>
  <si>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</si>
  <si>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</si>
  <si>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</si>
  <si>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</si>
  <si>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</si>
  <si>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</si>
  <si>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</si>
  <si>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</si>
  <si>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</si>
  <si>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</si>
  <si>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</si>
  <si>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</si>
  <si>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</si>
  <si>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</si>
  <si>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</si>
  <si>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</si>
  <si>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</si>
  <si>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</si>
  <si>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Diethelm R</t>
  </si>
  <si>
    <t>BBSAG Bull.118</t>
  </si>
  <si>
    <t>B</t>
  </si>
  <si>
    <t>IBVS 4711</t>
  </si>
  <si>
    <t>IBVS 4481</t>
  </si>
  <si>
    <t>IBVS</t>
  </si>
  <si>
    <t>I</t>
  </si>
  <si>
    <t>II</t>
  </si>
  <si>
    <t>4481</t>
  </si>
  <si>
    <t>IBVS 5296</t>
  </si>
  <si>
    <t>IBVS 5594</t>
  </si>
  <si>
    <t>IBVS 5676</t>
  </si>
  <si>
    <t># of data points:</t>
  </si>
  <si>
    <t>EA/SD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</si>
  <si>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</si>
  <si>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</si>
  <si>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</si>
  <si>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</si>
  <si>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</si>
  <si>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</si>
  <si>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</si>
  <si>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</si>
  <si>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IBVS 6010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</si>
  <si>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</si>
  <si>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</si>
  <si>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</si>
  <si>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</si>
  <si>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</si>
  <si>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</si>
  <si>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</si>
  <si>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</si>
  <si>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</si>
  <si>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</si>
  <si>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</si>
  <si>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</si>
  <si>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</si>
  <si>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2428782.357 </t>
  </si>
  <si>
    <t> 05.09.1937 20:34 </t>
  </si>
  <si>
    <t> -0.013 </t>
  </si>
  <si>
    <t>P </t>
  </si>
  <si>
    <t> E.Rohlfs </t>
  </si>
  <si>
    <t> VSS 1.236 </t>
  </si>
  <si>
    <t>2428809.332 </t>
  </si>
  <si>
    <t> 02.10.1937 19:58 </t>
  </si>
  <si>
    <t> -0.117 </t>
  </si>
  <si>
    <t>2429106.436 </t>
  </si>
  <si>
    <t> 26.07.1938 22:27 </t>
  </si>
  <si>
    <t> -0.063 </t>
  </si>
  <si>
    <t>2429111.422 </t>
  </si>
  <si>
    <t> 31.07.1938 22:07 </t>
  </si>
  <si>
    <t> -0.001 </t>
  </si>
  <si>
    <t>2429166.320 </t>
  </si>
  <si>
    <t> 24.09.1938 19:40 </t>
  </si>
  <si>
    <t> -0.081 </t>
  </si>
  <si>
    <t>2429463.448 </t>
  </si>
  <si>
    <t> 18.07.1939 22:45 </t>
  </si>
  <si>
    <t>2429546.281 </t>
  </si>
  <si>
    <t> 09.10.1939 18:44 </t>
  </si>
  <si>
    <t> -0.049 </t>
  </si>
  <si>
    <t>2429783.476 </t>
  </si>
  <si>
    <t> 02.06.1940 23:25 </t>
  </si>
  <si>
    <t> -0.002 </t>
  </si>
  <si>
    <t>2429824.513 </t>
  </si>
  <si>
    <t> 14.07.1940 00:18 </t>
  </si>
  <si>
    <t> 0.006 </t>
  </si>
  <si>
    <t>2429879.443 </t>
  </si>
  <si>
    <t> 06.09.1940 22:37 </t>
  </si>
  <si>
    <t> -0.042 </t>
  </si>
  <si>
    <t>2430199.445 </t>
  </si>
  <si>
    <t> 23.07.1941 22:40 </t>
  </si>
  <si>
    <t> -0.067 </t>
  </si>
  <si>
    <t>2430446.623 </t>
  </si>
  <si>
    <t> 28.03.1942 02:57 </t>
  </si>
  <si>
    <t> 0.117 </t>
  </si>
  <si>
    <t>2430496.510 </t>
  </si>
  <si>
    <t> 17.05.1942 00:14 </t>
  </si>
  <si>
    <t> -0.052 </t>
  </si>
  <si>
    <t>2430547.475 </t>
  </si>
  <si>
    <t> 06.07.1942 23:24 </t>
  </si>
  <si>
    <t> 0.037 </t>
  </si>
  <si>
    <t>2430904.469 </t>
  </si>
  <si>
    <t> 28.06.1943 23:15 </t>
  </si>
  <si>
    <t> 0.079 </t>
  </si>
  <si>
    <t>2430931.445 </t>
  </si>
  <si>
    <t> 25.07.1943 22:40 </t>
  </si>
  <si>
    <t> -0.024 </t>
  </si>
  <si>
    <t>2430940.430 </t>
  </si>
  <si>
    <t> 03.08.1943 22:19 </t>
  </si>
  <si>
    <t> -0.065 </t>
  </si>
  <si>
    <t>2431028.283 </t>
  </si>
  <si>
    <t> 30.10.1943 18:47 </t>
  </si>
  <si>
    <t> -0.014 </t>
  </si>
  <si>
    <t>2431229.510 </t>
  </si>
  <si>
    <t> 19.05.1944 00:14 </t>
  </si>
  <si>
    <t> 0.170 </t>
  </si>
  <si>
    <t>2431238.495 </t>
  </si>
  <si>
    <t> 27.05.1944 23:52 </t>
  </si>
  <si>
    <t> 0.129 </t>
  </si>
  <si>
    <t>2431292.468 </t>
  </si>
  <si>
    <t> 20.07.1944 23:13 </t>
  </si>
  <si>
    <t> -0.056 </t>
  </si>
  <si>
    <t>2431324.506 </t>
  </si>
  <si>
    <t> 22.08.1944 00:08 </t>
  </si>
  <si>
    <t> -0.021 </t>
  </si>
  <si>
    <t>2431325.400 </t>
  </si>
  <si>
    <t> 22.08.1944 21:36 </t>
  </si>
  <si>
    <t> 0.053 </t>
  </si>
  <si>
    <t>2431343.366 </t>
  </si>
  <si>
    <t> 09.09.1944 20:47 </t>
  </si>
  <si>
    <t> -0.034 </t>
  </si>
  <si>
    <t>2431352.341 </t>
  </si>
  <si>
    <t> 18.09.1944 20:11 </t>
  </si>
  <si>
    <t> -0.086 </t>
  </si>
  <si>
    <t>2442630.469 </t>
  </si>
  <si>
    <t> 05.08.1975 23:15 </t>
  </si>
  <si>
    <t> -0.009 </t>
  </si>
  <si>
    <t> W.Moschner </t>
  </si>
  <si>
    <t>BAVM 97 </t>
  </si>
  <si>
    <t>2443019.394 </t>
  </si>
  <si>
    <t> 28.08.1976 21:27 </t>
  </si>
  <si>
    <t> -0.039 </t>
  </si>
  <si>
    <t>2445493.483 </t>
  </si>
  <si>
    <t> 07.06.1983 23:35 </t>
  </si>
  <si>
    <t> 0.001 </t>
  </si>
  <si>
    <t>2445854.543 </t>
  </si>
  <si>
    <t> 03.06.1984 01:01 </t>
  </si>
  <si>
    <t>2445905.423 </t>
  </si>
  <si>
    <t> 23.07.1984 22:09 </t>
  </si>
  <si>
    <t> 0.010 </t>
  </si>
  <si>
    <t>2446271.407 </t>
  </si>
  <si>
    <t> 24.07.1985 21:46 </t>
  </si>
  <si>
    <t> 0.015 </t>
  </si>
  <si>
    <t>2446289.432 </t>
  </si>
  <si>
    <t> 11.08.1985 22:22 </t>
  </si>
  <si>
    <t> -0.012 </t>
  </si>
  <si>
    <t>2446354.279 </t>
  </si>
  <si>
    <t> 15.10.1985 18:41 </t>
  </si>
  <si>
    <t> 0.009 </t>
  </si>
  <si>
    <t>2447438.265 </t>
  </si>
  <si>
    <t> 03.10.1988 18:21 </t>
  </si>
  <si>
    <t>2447822.297 </t>
  </si>
  <si>
    <t> 22.10.1989 19:07 </t>
  </si>
  <si>
    <t>2447859.218 </t>
  </si>
  <si>
    <t> 28.11.1989 17:13 </t>
  </si>
  <si>
    <t> 0.004 </t>
  </si>
  <si>
    <t>2449168.4496 </t>
  </si>
  <si>
    <t> 29.06.1993 22:47 </t>
  </si>
  <si>
    <t> 0.0004 </t>
  </si>
  <si>
    <t>E </t>
  </si>
  <si>
    <t>o</t>
  </si>
  <si>
    <t>2449250.51 </t>
  </si>
  <si>
    <t> 20.09.1993 00:14 </t>
  </si>
  <si>
    <t> 0.00 </t>
  </si>
  <si>
    <t>2450279.5170 </t>
  </si>
  <si>
    <t> 15.07.1996 00:24 </t>
  </si>
  <si>
    <t> 0.0025 </t>
  </si>
  <si>
    <t> P.Frank </t>
  </si>
  <si>
    <t>2450281.5613 </t>
  </si>
  <si>
    <t> 17.07.1996 01:28 </t>
  </si>
  <si>
    <t> -0.0047 </t>
  </si>
  <si>
    <t> Frank&amp;Moschner </t>
  </si>
  <si>
    <t>2450284.4323 </t>
  </si>
  <si>
    <t> 19.07.1996 22:22 </t>
  </si>
  <si>
    <t> -0.0057 </t>
  </si>
  <si>
    <t>2450286.4844 </t>
  </si>
  <si>
    <t> 21.07.1996 23:37 </t>
  </si>
  <si>
    <t> -0.0050 </t>
  </si>
  <si>
    <t>2450300.4350 </t>
  </si>
  <si>
    <t> 04.08.1996 22:26 </t>
  </si>
  <si>
    <t> -0.0043 </t>
  </si>
  <si>
    <t> W.Kleikamp </t>
  </si>
  <si>
    <t>2450314.3843 </t>
  </si>
  <si>
    <t> 18.08.1996 21:13 </t>
  </si>
  <si>
    <t> -0.0049 </t>
  </si>
  <si>
    <t>2450332.4376 </t>
  </si>
  <si>
    <t> 05.09.1996 22:30 </t>
  </si>
  <si>
    <t>2450360.3369 </t>
  </si>
  <si>
    <t> 03.10.1996 20:05 </t>
  </si>
  <si>
    <t>2450381.2612 </t>
  </si>
  <si>
    <t> 24.10.1996 18:16 </t>
  </si>
  <si>
    <t> -0.0052 </t>
  </si>
  <si>
    <t>2450383.3138 </t>
  </si>
  <si>
    <t> 26.10.1996 19:31 </t>
  </si>
  <si>
    <t> -0.0041 </t>
  </si>
  <si>
    <t>2450670.5153 </t>
  </si>
  <si>
    <t> 10.08.1997 00:22 </t>
  </si>
  <si>
    <t> -0.0056 </t>
  </si>
  <si>
    <t>BAVM 152 </t>
  </si>
  <si>
    <t>2451055.3673 </t>
  </si>
  <si>
    <t> 29.08.1998 20:48 </t>
  </si>
  <si>
    <t>?</t>
  </si>
  <si>
    <t> R.Diethelm </t>
  </si>
  <si>
    <t> BBS 118 </t>
  </si>
  <si>
    <t>2451078.3432 </t>
  </si>
  <si>
    <t> 21.09.1998 20:14 </t>
  </si>
  <si>
    <t> -0.0059 </t>
  </si>
  <si>
    <t>BAVM 117 </t>
  </si>
  <si>
    <t>2452507.3796 </t>
  </si>
  <si>
    <t> 20.08.2002 21:06 </t>
  </si>
  <si>
    <t> -0.0096 </t>
  </si>
  <si>
    <t> Sarounova &amp; Wolf </t>
  </si>
  <si>
    <t>IBVS 5594 </t>
  </si>
  <si>
    <t>2452859.4115 </t>
  </si>
  <si>
    <t> 07.08.2003 21:52 </t>
  </si>
  <si>
    <t> -0.0065 </t>
  </si>
  <si>
    <t> L.Kotková &amp; M.Wolf </t>
  </si>
  <si>
    <t>IBVS 5676 </t>
  </si>
  <si>
    <t>2454684.3820 </t>
  </si>
  <si>
    <t> 05.08.2008 21:10 </t>
  </si>
  <si>
    <t>C </t>
  </si>
  <si>
    <t>-I</t>
  </si>
  <si>
    <t> F.Agerer </t>
  </si>
  <si>
    <t>BAVM 203 </t>
  </si>
  <si>
    <t>2454706.5408 </t>
  </si>
  <si>
    <t> 28.08.2008 00:58 </t>
  </si>
  <si>
    <t>454.5</t>
  </si>
  <si>
    <t> -0.0028 </t>
  </si>
  <si>
    <t>2455673.5926 </t>
  </si>
  <si>
    <t> 22.04.2011 02:13 </t>
  </si>
  <si>
    <t>1633</t>
  </si>
  <si>
    <t> -0.0045 </t>
  </si>
  <si>
    <t> W.Moschner &amp; P.Frank </t>
  </si>
  <si>
    <t>BAVM 220 </t>
  </si>
  <si>
    <t>s5</t>
  </si>
  <si>
    <t>s6</t>
  </si>
  <si>
    <t>s7</t>
  </si>
  <si>
    <t>V0694 Aql / GSC 1058-0032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</si>
</sst>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1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0" fillId="0" borderId="0" xfId="0" applyFont="1" applyAlignment="1"/>
    <xf numFmtId="0" fontId="10" fillId="0" borderId="0" xfId="0" quotePrefix="1" applyFont="1" applyAlignment="1"/>
    <xf numFmtId="0" fontId="5" fillId="0" borderId="0" xfId="0" applyFont="1" applyAlignment="1">
      <alignment horizontal="left"/>
    </xf>
    <xf numFmtId="0" fontId="0" fillId="0" borderId="0" xfId="0" applyAlignment="1">
      <alignment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NumberForma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center"/>
    </xf>
    <xf numFmtId="0" fontId="5" fillId="0" borderId="11" xfId="0" applyFont="1" applyBorder="1" applyAlignment="1">
      <alignment horizontal="left"/>
    </xf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7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2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2" fillId="24" borderId="18" xfId="38" applyFill="1" applyBorder="1" applyAlignment="1" applyProtection="1">
      <alignment horizontal="right" vertical="top" wrapText="1"/>
    </xf>
    <xf numFmtId="0" fontId="34" fillId="0" borderId="0" xfId="42" applyFont="1" applyAlignment="1">
      <alignment wrapText="1"/>
    </xf>
    <xf numFmtId="0" fontId="34" fillId="0" borderId="0" xfId="42" applyFont="1" applyAlignment="1">
      <alignment horizontal="center" wrapText="1"/>
    </xf>
    <xf numFmtId="0" fontId="34" fillId="0" borderId="0" xfId="42" applyFont="1" applyAlignment="1">
      <alignment horizontal="left" wrapText="1"/>
    </xf>
    <xf numFmtId="0" fontId="34" fillId="0" borderId="0" xfId="42" applyNumberFormat="1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V694 Aql - O-C Diagr.</a:t>
            </a:r>
          </a:p>
        </c:rich>
      </c:tx>
      <c:layout>
        <c:manualLayout>
          <c:xMode val="edge"/>
          <c:yMode val="edge"/>
          <c:x val="0.3340080971659918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004048582995951"/>
          <c:y val="0.14723926380368099"/>
          <c:w val="0.7631578947368421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Active!$F$21:$F$944</c:f>
              <c:numCache>
                <c:formatCode>General</c:formatCode>
                <c:ptCount val="924"/>
                <c:pt idx="0">
                  <c:v>-26200</c:v>
                </c:pt>
                <c:pt idx="1">
                  <c:v>-26200</c:v>
                </c:pt>
                <c:pt idx="2">
                  <c:v>-26167.5</c:v>
                </c:pt>
                <c:pt idx="3">
                  <c:v>-25805</c:v>
                </c:pt>
                <c:pt idx="4">
                  <c:v>-25799</c:v>
                </c:pt>
                <c:pt idx="5">
                  <c:v>-25732</c:v>
                </c:pt>
                <c:pt idx="6">
                  <c:v>-25370</c:v>
                </c:pt>
                <c:pt idx="7">
                  <c:v>-25269</c:v>
                </c:pt>
                <c:pt idx="8">
                  <c:v>-24980</c:v>
                </c:pt>
                <c:pt idx="9">
                  <c:v>-24930</c:v>
                </c:pt>
                <c:pt idx="10">
                  <c:v>-24863</c:v>
                </c:pt>
                <c:pt idx="11">
                  <c:v>-24473</c:v>
                </c:pt>
                <c:pt idx="12">
                  <c:v>-24172</c:v>
                </c:pt>
                <c:pt idx="13">
                  <c:v>-24111</c:v>
                </c:pt>
                <c:pt idx="14">
                  <c:v>-24049</c:v>
                </c:pt>
                <c:pt idx="15">
                  <c:v>-23614</c:v>
                </c:pt>
                <c:pt idx="16">
                  <c:v>-23581</c:v>
                </c:pt>
                <c:pt idx="17">
                  <c:v>-23570</c:v>
                </c:pt>
                <c:pt idx="18">
                  <c:v>-23463</c:v>
                </c:pt>
                <c:pt idx="19">
                  <c:v>-23218</c:v>
                </c:pt>
                <c:pt idx="20">
                  <c:v>-23207</c:v>
                </c:pt>
                <c:pt idx="21">
                  <c:v>-23141</c:v>
                </c:pt>
                <c:pt idx="22">
                  <c:v>-23102</c:v>
                </c:pt>
                <c:pt idx="23">
                  <c:v>-23101</c:v>
                </c:pt>
                <c:pt idx="24">
                  <c:v>-23079</c:v>
                </c:pt>
                <c:pt idx="25">
                  <c:v>-23068</c:v>
                </c:pt>
                <c:pt idx="26">
                  <c:v>-9324</c:v>
                </c:pt>
                <c:pt idx="27">
                  <c:v>-8850</c:v>
                </c:pt>
                <c:pt idx="28">
                  <c:v>-5835</c:v>
                </c:pt>
                <c:pt idx="29">
                  <c:v>-5395</c:v>
                </c:pt>
                <c:pt idx="30">
                  <c:v>-5333</c:v>
                </c:pt>
                <c:pt idx="31">
                  <c:v>-4887</c:v>
                </c:pt>
                <c:pt idx="32">
                  <c:v>-4865</c:v>
                </c:pt>
                <c:pt idx="33">
                  <c:v>-4786</c:v>
                </c:pt>
                <c:pt idx="34">
                  <c:v>-3465</c:v>
                </c:pt>
                <c:pt idx="35">
                  <c:v>-2997</c:v>
                </c:pt>
                <c:pt idx="36">
                  <c:v>-2952</c:v>
                </c:pt>
                <c:pt idx="37">
                  <c:v>-1356.5</c:v>
                </c:pt>
                <c:pt idx="38">
                  <c:v>-1356.5</c:v>
                </c:pt>
                <c:pt idx="39">
                  <c:v>-1256.5</c:v>
                </c:pt>
                <c:pt idx="40">
                  <c:v>-2.5</c:v>
                </c:pt>
                <c:pt idx="41">
                  <c:v>0</c:v>
                </c:pt>
                <c:pt idx="42">
                  <c:v>3.5</c:v>
                </c:pt>
                <c:pt idx="43">
                  <c:v>6</c:v>
                </c:pt>
                <c:pt idx="44">
                  <c:v>23</c:v>
                </c:pt>
                <c:pt idx="45">
                  <c:v>40</c:v>
                </c:pt>
                <c:pt idx="46">
                  <c:v>62</c:v>
                </c:pt>
                <c:pt idx="47">
                  <c:v>96</c:v>
                </c:pt>
                <c:pt idx="48">
                  <c:v>121.5</c:v>
                </c:pt>
                <c:pt idx="49">
                  <c:v>124</c:v>
                </c:pt>
                <c:pt idx="50">
                  <c:v>474</c:v>
                </c:pt>
                <c:pt idx="51">
                  <c:v>943</c:v>
                </c:pt>
                <c:pt idx="52">
                  <c:v>971</c:v>
                </c:pt>
                <c:pt idx="53">
                  <c:v>2712.5</c:v>
                </c:pt>
                <c:pt idx="54">
                  <c:v>3141.5</c:v>
                </c:pt>
                <c:pt idx="55">
                  <c:v>5365.5</c:v>
                </c:pt>
                <c:pt idx="56">
                  <c:v>5392.5</c:v>
                </c:pt>
                <c:pt idx="57">
                  <c:v>6571</c:v>
                </c:pt>
                <c:pt idx="58">
                  <c:v>8500</c:v>
                </c:pt>
              </c:numCache>
            </c:numRef>
          </c:xVal>
          <c:yVal>
            <c:numRef>
              <c:f>Active!$H$21:$H$944</c:f>
              <c:numCache>
                <c:formatCode>General</c:formatCode>
                <c:ptCount val="924"/>
                <c:pt idx="0">
                  <c:v>-0.13166000000273925</c:v>
                </c:pt>
                <c:pt idx="1">
                  <c:v>-0.10866000000169151</c:v>
                </c:pt>
                <c:pt idx="2">
                  <c:v>0.19761349999680533</c:v>
                </c:pt>
                <c:pt idx="3">
                  <c:v>-0.15725900000325055</c:v>
                </c:pt>
                <c:pt idx="4">
                  <c:v>-9.4716200004768325E-2</c:v>
                </c:pt>
                <c:pt idx="5">
                  <c:v>-0.17532160000337171</c:v>
                </c:pt>
                <c:pt idx="6">
                  <c:v>-9.5906000002287328E-2</c:v>
                </c:pt>
                <c:pt idx="7">
                  <c:v>-0.14110220000293339</c:v>
                </c:pt>
                <c:pt idx="8">
                  <c:v>-9.2624000004434492E-2</c:v>
                </c:pt>
                <c:pt idx="9">
                  <c:v>-8.4434000003966503E-2</c:v>
                </c:pt>
                <c:pt idx="10">
                  <c:v>-0.13303940000332659</c:v>
                </c:pt>
                <c:pt idx="11">
                  <c:v>-0.15575740000349469</c:v>
                </c:pt>
                <c:pt idx="12">
                  <c:v>2.880639999784762E-2</c:v>
                </c:pt>
                <c:pt idx="13">
                  <c:v>-0.13934180000433116</c:v>
                </c:pt>
                <c:pt idx="14">
                  <c:v>-5.0066200004948769E-2</c:v>
                </c:pt>
                <c:pt idx="15">
                  <c:v>-6.7132000040146522E-3</c:v>
                </c:pt>
                <c:pt idx="16">
                  <c:v>-0.10972780000520288</c:v>
                </c:pt>
                <c:pt idx="17">
                  <c:v>-0.15106600000217441</c:v>
                </c:pt>
                <c:pt idx="18">
                  <c:v>-9.9719400004687486E-2</c:v>
                </c:pt>
                <c:pt idx="19">
                  <c:v>8.6111599994183052E-2</c:v>
                </c:pt>
                <c:pt idx="20">
                  <c:v>4.4773399997211527E-2</c:v>
                </c:pt>
                <c:pt idx="21">
                  <c:v>-0.14025580000088667</c:v>
                </c:pt>
                <c:pt idx="22">
                  <c:v>-0.10472760000266135</c:v>
                </c:pt>
                <c:pt idx="23">
                  <c:v>-3.1303800002206117E-2</c:v>
                </c:pt>
                <c:pt idx="24">
                  <c:v>-0.11798020000060205</c:v>
                </c:pt>
                <c:pt idx="25">
                  <c:v>-0.16931840000324883</c:v>
                </c:pt>
                <c:pt idx="26">
                  <c:v>-4.0611200005514547E-2</c:v>
                </c:pt>
                <c:pt idx="27">
                  <c:v>-6.8729999999050051E-2</c:v>
                </c:pt>
                <c:pt idx="28">
                  <c:v>-1.6973000005236827E-2</c:v>
                </c:pt>
                <c:pt idx="29">
                  <c:v>-1.0501000004296657E-2</c:v>
                </c:pt>
                <c:pt idx="30">
                  <c:v>-6.2254000004031695E-3</c:v>
                </c:pt>
                <c:pt idx="31">
                  <c:v>7.8939999366411939E-4</c:v>
                </c:pt>
                <c:pt idx="32">
                  <c:v>-2.6886999999987893E-2</c:v>
                </c:pt>
                <c:pt idx="33">
                  <c:v>-5.4068000026745722E-3</c:v>
                </c:pt>
                <c:pt idx="34">
                  <c:v>-5.6700000277487561E-4</c:v>
                </c:pt>
                <c:pt idx="35">
                  <c:v>1.771399998688139E-3</c:v>
                </c:pt>
                <c:pt idx="36">
                  <c:v>-3.157600003760308E-3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BA-4355-8A4D-DD27DBB3A33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Active!$D$21:$D$944</c:f>
                <c:numCache>
                  <c:formatCode>General</c:formatCode>
                  <c:ptCount val="924"/>
                  <c:pt idx="0">
                    <c:v>0</c:v>
                  </c:pt>
                  <c:pt idx="38">
                    <c:v>0</c:v>
                  </c:pt>
                  <c:pt idx="50">
                    <c:v>2.9999999999999997E-4</c:v>
                  </c:pt>
                  <c:pt idx="51">
                    <c:v>8.9999999999999998E-4</c:v>
                  </c:pt>
                  <c:pt idx="52">
                    <c:v>5.0000000000000001E-4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1.6999999999999999E-3</c:v>
                  </c:pt>
                </c:numCache>
              </c:numRef>
            </c:plus>
            <c:minus>
              <c:numRef>
                <c:f>Active!$D$21:$D$944</c:f>
                <c:numCache>
                  <c:formatCode>General</c:formatCode>
                  <c:ptCount val="924"/>
                  <c:pt idx="0">
                    <c:v>0</c:v>
                  </c:pt>
                  <c:pt idx="38">
                    <c:v>0</c:v>
                  </c:pt>
                  <c:pt idx="50">
                    <c:v>2.9999999999999997E-4</c:v>
                  </c:pt>
                  <c:pt idx="51">
                    <c:v>8.9999999999999998E-4</c:v>
                  </c:pt>
                  <c:pt idx="52">
                    <c:v>5.0000000000000001E-4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Active!$F$21:$F$944</c:f>
              <c:numCache>
                <c:formatCode>General</c:formatCode>
                <c:ptCount val="924"/>
                <c:pt idx="0">
                  <c:v>-26200</c:v>
                </c:pt>
                <c:pt idx="1">
                  <c:v>-26200</c:v>
                </c:pt>
                <c:pt idx="2">
                  <c:v>-26167.5</c:v>
                </c:pt>
                <c:pt idx="3">
                  <c:v>-25805</c:v>
                </c:pt>
                <c:pt idx="4">
                  <c:v>-25799</c:v>
                </c:pt>
                <c:pt idx="5">
                  <c:v>-25732</c:v>
                </c:pt>
                <c:pt idx="6">
                  <c:v>-25370</c:v>
                </c:pt>
                <c:pt idx="7">
                  <c:v>-25269</c:v>
                </c:pt>
                <c:pt idx="8">
                  <c:v>-24980</c:v>
                </c:pt>
                <c:pt idx="9">
                  <c:v>-24930</c:v>
                </c:pt>
                <c:pt idx="10">
                  <c:v>-24863</c:v>
                </c:pt>
                <c:pt idx="11">
                  <c:v>-24473</c:v>
                </c:pt>
                <c:pt idx="12">
                  <c:v>-24172</c:v>
                </c:pt>
                <c:pt idx="13">
                  <c:v>-24111</c:v>
                </c:pt>
                <c:pt idx="14">
                  <c:v>-24049</c:v>
                </c:pt>
                <c:pt idx="15">
                  <c:v>-23614</c:v>
                </c:pt>
                <c:pt idx="16">
                  <c:v>-23581</c:v>
                </c:pt>
                <c:pt idx="17">
                  <c:v>-23570</c:v>
                </c:pt>
                <c:pt idx="18">
                  <c:v>-23463</c:v>
                </c:pt>
                <c:pt idx="19">
                  <c:v>-23218</c:v>
                </c:pt>
                <c:pt idx="20">
                  <c:v>-23207</c:v>
                </c:pt>
                <c:pt idx="21">
                  <c:v>-23141</c:v>
                </c:pt>
                <c:pt idx="22">
                  <c:v>-23102</c:v>
                </c:pt>
                <c:pt idx="23">
                  <c:v>-23101</c:v>
                </c:pt>
                <c:pt idx="24">
                  <c:v>-23079</c:v>
                </c:pt>
                <c:pt idx="25">
                  <c:v>-23068</c:v>
                </c:pt>
                <c:pt idx="26">
                  <c:v>-9324</c:v>
                </c:pt>
                <c:pt idx="27">
                  <c:v>-8850</c:v>
                </c:pt>
                <c:pt idx="28">
                  <c:v>-5835</c:v>
                </c:pt>
                <c:pt idx="29">
                  <c:v>-5395</c:v>
                </c:pt>
                <c:pt idx="30">
                  <c:v>-5333</c:v>
                </c:pt>
                <c:pt idx="31">
                  <c:v>-4887</c:v>
                </c:pt>
                <c:pt idx="32">
                  <c:v>-4865</c:v>
                </c:pt>
                <c:pt idx="33">
                  <c:v>-4786</c:v>
                </c:pt>
                <c:pt idx="34">
                  <c:v>-3465</c:v>
                </c:pt>
                <c:pt idx="35">
                  <c:v>-2997</c:v>
                </c:pt>
                <c:pt idx="36">
                  <c:v>-2952</c:v>
                </c:pt>
                <c:pt idx="37">
                  <c:v>-1356.5</c:v>
                </c:pt>
                <c:pt idx="38">
                  <c:v>-1356.5</c:v>
                </c:pt>
                <c:pt idx="39">
                  <c:v>-1256.5</c:v>
                </c:pt>
                <c:pt idx="40">
                  <c:v>-2.5</c:v>
                </c:pt>
                <c:pt idx="41">
                  <c:v>0</c:v>
                </c:pt>
                <c:pt idx="42">
                  <c:v>3.5</c:v>
                </c:pt>
                <c:pt idx="43">
                  <c:v>6</c:v>
                </c:pt>
                <c:pt idx="44">
                  <c:v>23</c:v>
                </c:pt>
                <c:pt idx="45">
                  <c:v>40</c:v>
                </c:pt>
                <c:pt idx="46">
                  <c:v>62</c:v>
                </c:pt>
                <c:pt idx="47">
                  <c:v>96</c:v>
                </c:pt>
                <c:pt idx="48">
                  <c:v>121.5</c:v>
                </c:pt>
                <c:pt idx="49">
                  <c:v>124</c:v>
                </c:pt>
                <c:pt idx="50">
                  <c:v>474</c:v>
                </c:pt>
                <c:pt idx="51">
                  <c:v>943</c:v>
                </c:pt>
                <c:pt idx="52">
                  <c:v>971</c:v>
                </c:pt>
                <c:pt idx="53">
                  <c:v>2712.5</c:v>
                </c:pt>
                <c:pt idx="54">
                  <c:v>3141.5</c:v>
                </c:pt>
                <c:pt idx="55">
                  <c:v>5365.5</c:v>
                </c:pt>
                <c:pt idx="56">
                  <c:v>5392.5</c:v>
                </c:pt>
                <c:pt idx="57">
                  <c:v>6571</c:v>
                </c:pt>
                <c:pt idx="58">
                  <c:v>8500</c:v>
                </c:pt>
              </c:numCache>
            </c:numRef>
          </c:xVal>
          <c:yVal>
            <c:numRef>
              <c:f>Active!$I$21:$I$944</c:f>
              <c:numCache>
                <c:formatCode>General</c:formatCode>
                <c:ptCount val="9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BA-4355-8A4D-DD27DBB3A33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Active!$F$21:$F$944</c:f>
              <c:numCache>
                <c:formatCode>General</c:formatCode>
                <c:ptCount val="924"/>
                <c:pt idx="0">
                  <c:v>-26200</c:v>
                </c:pt>
                <c:pt idx="1">
                  <c:v>-26200</c:v>
                </c:pt>
                <c:pt idx="2">
                  <c:v>-26167.5</c:v>
                </c:pt>
                <c:pt idx="3">
                  <c:v>-25805</c:v>
                </c:pt>
                <c:pt idx="4">
                  <c:v>-25799</c:v>
                </c:pt>
                <c:pt idx="5">
                  <c:v>-25732</c:v>
                </c:pt>
                <c:pt idx="6">
                  <c:v>-25370</c:v>
                </c:pt>
                <c:pt idx="7">
                  <c:v>-25269</c:v>
                </c:pt>
                <c:pt idx="8">
                  <c:v>-24980</c:v>
                </c:pt>
                <c:pt idx="9">
                  <c:v>-24930</c:v>
                </c:pt>
                <c:pt idx="10">
                  <c:v>-24863</c:v>
                </c:pt>
                <c:pt idx="11">
                  <c:v>-24473</c:v>
                </c:pt>
                <c:pt idx="12">
                  <c:v>-24172</c:v>
                </c:pt>
                <c:pt idx="13">
                  <c:v>-24111</c:v>
                </c:pt>
                <c:pt idx="14">
                  <c:v>-24049</c:v>
                </c:pt>
                <c:pt idx="15">
                  <c:v>-23614</c:v>
                </c:pt>
                <c:pt idx="16">
                  <c:v>-23581</c:v>
                </c:pt>
                <c:pt idx="17">
                  <c:v>-23570</c:v>
                </c:pt>
                <c:pt idx="18">
                  <c:v>-23463</c:v>
                </c:pt>
                <c:pt idx="19">
                  <c:v>-23218</c:v>
                </c:pt>
                <c:pt idx="20">
                  <c:v>-23207</c:v>
                </c:pt>
                <c:pt idx="21">
                  <c:v>-23141</c:v>
                </c:pt>
                <c:pt idx="22">
                  <c:v>-23102</c:v>
                </c:pt>
                <c:pt idx="23">
                  <c:v>-23101</c:v>
                </c:pt>
                <c:pt idx="24">
                  <c:v>-23079</c:v>
                </c:pt>
                <c:pt idx="25">
                  <c:v>-23068</c:v>
                </c:pt>
                <c:pt idx="26">
                  <c:v>-9324</c:v>
                </c:pt>
                <c:pt idx="27">
                  <c:v>-8850</c:v>
                </c:pt>
                <c:pt idx="28">
                  <c:v>-5835</c:v>
                </c:pt>
                <c:pt idx="29">
                  <c:v>-5395</c:v>
                </c:pt>
                <c:pt idx="30">
                  <c:v>-5333</c:v>
                </c:pt>
                <c:pt idx="31">
                  <c:v>-4887</c:v>
                </c:pt>
                <c:pt idx="32">
                  <c:v>-4865</c:v>
                </c:pt>
                <c:pt idx="33">
                  <c:v>-4786</c:v>
                </c:pt>
                <c:pt idx="34">
                  <c:v>-3465</c:v>
                </c:pt>
                <c:pt idx="35">
                  <c:v>-2997</c:v>
                </c:pt>
                <c:pt idx="36">
                  <c:v>-2952</c:v>
                </c:pt>
                <c:pt idx="37">
                  <c:v>-1356.5</c:v>
                </c:pt>
                <c:pt idx="38">
                  <c:v>-1356.5</c:v>
                </c:pt>
                <c:pt idx="39">
                  <c:v>-1256.5</c:v>
                </c:pt>
                <c:pt idx="40">
                  <c:v>-2.5</c:v>
                </c:pt>
                <c:pt idx="41">
                  <c:v>0</c:v>
                </c:pt>
                <c:pt idx="42">
                  <c:v>3.5</c:v>
                </c:pt>
                <c:pt idx="43">
                  <c:v>6</c:v>
                </c:pt>
                <c:pt idx="44">
                  <c:v>23</c:v>
                </c:pt>
                <c:pt idx="45">
                  <c:v>40</c:v>
                </c:pt>
                <c:pt idx="46">
                  <c:v>62</c:v>
                </c:pt>
                <c:pt idx="47">
                  <c:v>96</c:v>
                </c:pt>
                <c:pt idx="48">
                  <c:v>121.5</c:v>
                </c:pt>
                <c:pt idx="49">
                  <c:v>124</c:v>
                </c:pt>
                <c:pt idx="50">
                  <c:v>474</c:v>
                </c:pt>
                <c:pt idx="51">
                  <c:v>943</c:v>
                </c:pt>
                <c:pt idx="52">
                  <c:v>971</c:v>
                </c:pt>
                <c:pt idx="53">
                  <c:v>2712.5</c:v>
                </c:pt>
                <c:pt idx="54">
                  <c:v>3141.5</c:v>
                </c:pt>
                <c:pt idx="55">
                  <c:v>5365.5</c:v>
                </c:pt>
                <c:pt idx="56">
                  <c:v>5392.5</c:v>
                </c:pt>
                <c:pt idx="57">
                  <c:v>6571</c:v>
                </c:pt>
                <c:pt idx="58">
                  <c:v>8500</c:v>
                </c:pt>
              </c:numCache>
            </c:numRef>
          </c:xVal>
          <c:yVal>
            <c:numRef>
              <c:f>Active!$J$21:$J$944</c:f>
              <c:numCache>
                <c:formatCode>General</c:formatCode>
                <c:ptCount val="924"/>
                <c:pt idx="50">
                  <c:v>8.1199999840464443E-5</c:v>
                </c:pt>
                <c:pt idx="51">
                  <c:v>1.843399993958883E-3</c:v>
                </c:pt>
                <c:pt idx="52">
                  <c:v>1.6097999978228472E-3</c:v>
                </c:pt>
                <c:pt idx="57">
                  <c:v>2.4289799999678507E-2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BA-4355-8A4D-DD27DBB3A33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38">
                    <c:v>0</c:v>
                  </c:pt>
                  <c:pt idx="50">
                    <c:v>2.9999999999999997E-4</c:v>
                  </c:pt>
                  <c:pt idx="51">
                    <c:v>8.9999999999999998E-4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38">
                    <c:v>0</c:v>
                  </c:pt>
                  <c:pt idx="50">
                    <c:v>2.9999999999999997E-4</c:v>
                  </c:pt>
                  <c:pt idx="5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Active!$F$21:$F$944</c:f>
              <c:numCache>
                <c:formatCode>General</c:formatCode>
                <c:ptCount val="924"/>
                <c:pt idx="0">
                  <c:v>-26200</c:v>
                </c:pt>
                <c:pt idx="1">
                  <c:v>-26200</c:v>
                </c:pt>
                <c:pt idx="2">
                  <c:v>-26167.5</c:v>
                </c:pt>
                <c:pt idx="3">
                  <c:v>-25805</c:v>
                </c:pt>
                <c:pt idx="4">
                  <c:v>-25799</c:v>
                </c:pt>
                <c:pt idx="5">
                  <c:v>-25732</c:v>
                </c:pt>
                <c:pt idx="6">
                  <c:v>-25370</c:v>
                </c:pt>
                <c:pt idx="7">
                  <c:v>-25269</c:v>
                </c:pt>
                <c:pt idx="8">
                  <c:v>-24980</c:v>
                </c:pt>
                <c:pt idx="9">
                  <c:v>-24930</c:v>
                </c:pt>
                <c:pt idx="10">
                  <c:v>-24863</c:v>
                </c:pt>
                <c:pt idx="11">
                  <c:v>-24473</c:v>
                </c:pt>
                <c:pt idx="12">
                  <c:v>-24172</c:v>
                </c:pt>
                <c:pt idx="13">
                  <c:v>-24111</c:v>
                </c:pt>
                <c:pt idx="14">
                  <c:v>-24049</c:v>
                </c:pt>
                <c:pt idx="15">
                  <c:v>-23614</c:v>
                </c:pt>
                <c:pt idx="16">
                  <c:v>-23581</c:v>
                </c:pt>
                <c:pt idx="17">
                  <c:v>-23570</c:v>
                </c:pt>
                <c:pt idx="18">
                  <c:v>-23463</c:v>
                </c:pt>
                <c:pt idx="19">
                  <c:v>-23218</c:v>
                </c:pt>
                <c:pt idx="20">
                  <c:v>-23207</c:v>
                </c:pt>
                <c:pt idx="21">
                  <c:v>-23141</c:v>
                </c:pt>
                <c:pt idx="22">
                  <c:v>-23102</c:v>
                </c:pt>
                <c:pt idx="23">
                  <c:v>-23101</c:v>
                </c:pt>
                <c:pt idx="24">
                  <c:v>-23079</c:v>
                </c:pt>
                <c:pt idx="25">
                  <c:v>-23068</c:v>
                </c:pt>
                <c:pt idx="26">
                  <c:v>-9324</c:v>
                </c:pt>
                <c:pt idx="27">
                  <c:v>-8850</c:v>
                </c:pt>
                <c:pt idx="28">
                  <c:v>-5835</c:v>
                </c:pt>
                <c:pt idx="29">
                  <c:v>-5395</c:v>
                </c:pt>
                <c:pt idx="30">
                  <c:v>-5333</c:v>
                </c:pt>
                <c:pt idx="31">
                  <c:v>-4887</c:v>
                </c:pt>
                <c:pt idx="32">
                  <c:v>-4865</c:v>
                </c:pt>
                <c:pt idx="33">
                  <c:v>-4786</c:v>
                </c:pt>
                <c:pt idx="34">
                  <c:v>-3465</c:v>
                </c:pt>
                <c:pt idx="35">
                  <c:v>-2997</c:v>
                </c:pt>
                <c:pt idx="36">
                  <c:v>-2952</c:v>
                </c:pt>
                <c:pt idx="37">
                  <c:v>-1356.5</c:v>
                </c:pt>
                <c:pt idx="38">
                  <c:v>-1356.5</c:v>
                </c:pt>
                <c:pt idx="39">
                  <c:v>-1256.5</c:v>
                </c:pt>
                <c:pt idx="40">
                  <c:v>-2.5</c:v>
                </c:pt>
                <c:pt idx="41">
                  <c:v>0</c:v>
                </c:pt>
                <c:pt idx="42">
                  <c:v>3.5</c:v>
                </c:pt>
                <c:pt idx="43">
                  <c:v>6</c:v>
                </c:pt>
                <c:pt idx="44">
                  <c:v>23</c:v>
                </c:pt>
                <c:pt idx="45">
                  <c:v>40</c:v>
                </c:pt>
                <c:pt idx="46">
                  <c:v>62</c:v>
                </c:pt>
                <c:pt idx="47">
                  <c:v>96</c:v>
                </c:pt>
                <c:pt idx="48">
                  <c:v>121.5</c:v>
                </c:pt>
                <c:pt idx="49">
                  <c:v>124</c:v>
                </c:pt>
                <c:pt idx="50">
                  <c:v>474</c:v>
                </c:pt>
                <c:pt idx="51">
                  <c:v>943</c:v>
                </c:pt>
                <c:pt idx="52">
                  <c:v>971</c:v>
                </c:pt>
                <c:pt idx="53">
                  <c:v>2712.5</c:v>
                </c:pt>
                <c:pt idx="54">
                  <c:v>3141.5</c:v>
                </c:pt>
                <c:pt idx="55">
                  <c:v>5365.5</c:v>
                </c:pt>
                <c:pt idx="56">
                  <c:v>5392.5</c:v>
                </c:pt>
                <c:pt idx="57">
                  <c:v>6571</c:v>
                </c:pt>
                <c:pt idx="58">
                  <c:v>8500</c:v>
                </c:pt>
              </c:numCache>
            </c:numRef>
          </c:xVal>
          <c:yVal>
            <c:numRef>
              <c:f>Active!$K$21:$K$944</c:f>
              <c:numCache>
                <c:formatCode>General</c:formatCode>
                <c:ptCount val="924"/>
                <c:pt idx="37">
                  <c:v>-9.8470000375527889E-4</c:v>
                </c:pt>
                <c:pt idx="38">
                  <c:v>-8.8470000628149137E-4</c:v>
                </c:pt>
                <c:pt idx="39">
                  <c:v>1.8952999962493777E-3</c:v>
                </c:pt>
                <c:pt idx="40">
                  <c:v>6.3404999964404851E-3</c:v>
                </c:pt>
                <c:pt idx="41">
                  <c:v>-8.0000000161817297E-4</c:v>
                </c:pt>
                <c:pt idx="42">
                  <c:v>-1.8167000016546808E-3</c:v>
                </c:pt>
                <c:pt idx="43">
                  <c:v>-1.1572000003070571E-3</c:v>
                </c:pt>
                <c:pt idx="44">
                  <c:v>-3.5260000731796026E-4</c:v>
                </c:pt>
                <c:pt idx="45">
                  <c:v>-8.4800000331597403E-4</c:v>
                </c:pt>
                <c:pt idx="46">
                  <c:v>-2.2440000611823052E-4</c:v>
                </c:pt>
                <c:pt idx="47">
                  <c:v>-5.1520000124583021E-4</c:v>
                </c:pt>
                <c:pt idx="48">
                  <c:v>-9.0830000408459455E-4</c:v>
                </c:pt>
                <c:pt idx="49">
                  <c:v>2.5119999918388203E-4</c:v>
                </c:pt>
                <c:pt idx="53">
                  <c:v>4.5574999967357144E-3</c:v>
                </c:pt>
                <c:pt idx="54">
                  <c:v>9.2676999993273057E-3</c:v>
                </c:pt>
                <c:pt idx="55">
                  <c:v>1.829889999498846E-2</c:v>
                </c:pt>
                <c:pt idx="56">
                  <c:v>2.1541499998420477E-2</c:v>
                </c:pt>
                <c:pt idx="58">
                  <c:v>2.3799999995389953E-2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BA-4355-8A4D-DD27DBB3A33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38">
                    <c:v>0</c:v>
                  </c:pt>
                  <c:pt idx="50">
                    <c:v>2.9999999999999997E-4</c:v>
                  </c:pt>
                  <c:pt idx="51">
                    <c:v>8.9999999999999998E-4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38">
                    <c:v>0</c:v>
                  </c:pt>
                  <c:pt idx="50">
                    <c:v>2.9999999999999997E-4</c:v>
                  </c:pt>
                  <c:pt idx="5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Active!$F$21:$F$944</c:f>
              <c:numCache>
                <c:formatCode>General</c:formatCode>
                <c:ptCount val="924"/>
                <c:pt idx="0">
                  <c:v>-26200</c:v>
                </c:pt>
                <c:pt idx="1">
                  <c:v>-26200</c:v>
                </c:pt>
                <c:pt idx="2">
                  <c:v>-26167.5</c:v>
                </c:pt>
                <c:pt idx="3">
                  <c:v>-25805</c:v>
                </c:pt>
                <c:pt idx="4">
                  <c:v>-25799</c:v>
                </c:pt>
                <c:pt idx="5">
                  <c:v>-25732</c:v>
                </c:pt>
                <c:pt idx="6">
                  <c:v>-25370</c:v>
                </c:pt>
                <c:pt idx="7">
                  <c:v>-25269</c:v>
                </c:pt>
                <c:pt idx="8">
                  <c:v>-24980</c:v>
                </c:pt>
                <c:pt idx="9">
                  <c:v>-24930</c:v>
                </c:pt>
                <c:pt idx="10">
                  <c:v>-24863</c:v>
                </c:pt>
                <c:pt idx="11">
                  <c:v>-24473</c:v>
                </c:pt>
                <c:pt idx="12">
                  <c:v>-24172</c:v>
                </c:pt>
                <c:pt idx="13">
                  <c:v>-24111</c:v>
                </c:pt>
                <c:pt idx="14">
                  <c:v>-24049</c:v>
                </c:pt>
                <c:pt idx="15">
                  <c:v>-23614</c:v>
                </c:pt>
                <c:pt idx="16">
                  <c:v>-23581</c:v>
                </c:pt>
                <c:pt idx="17">
                  <c:v>-23570</c:v>
                </c:pt>
                <c:pt idx="18">
                  <c:v>-23463</c:v>
                </c:pt>
                <c:pt idx="19">
                  <c:v>-23218</c:v>
                </c:pt>
                <c:pt idx="20">
                  <c:v>-23207</c:v>
                </c:pt>
                <c:pt idx="21">
                  <c:v>-23141</c:v>
                </c:pt>
                <c:pt idx="22">
                  <c:v>-23102</c:v>
                </c:pt>
                <c:pt idx="23">
                  <c:v>-23101</c:v>
                </c:pt>
                <c:pt idx="24">
                  <c:v>-23079</c:v>
                </c:pt>
                <c:pt idx="25">
                  <c:v>-23068</c:v>
                </c:pt>
                <c:pt idx="26">
                  <c:v>-9324</c:v>
                </c:pt>
                <c:pt idx="27">
                  <c:v>-8850</c:v>
                </c:pt>
                <c:pt idx="28">
                  <c:v>-5835</c:v>
                </c:pt>
                <c:pt idx="29">
                  <c:v>-5395</c:v>
                </c:pt>
                <c:pt idx="30">
                  <c:v>-5333</c:v>
                </c:pt>
                <c:pt idx="31">
                  <c:v>-4887</c:v>
                </c:pt>
                <c:pt idx="32">
                  <c:v>-4865</c:v>
                </c:pt>
                <c:pt idx="33">
                  <c:v>-4786</c:v>
                </c:pt>
                <c:pt idx="34">
                  <c:v>-3465</c:v>
                </c:pt>
                <c:pt idx="35">
                  <c:v>-2997</c:v>
                </c:pt>
                <c:pt idx="36">
                  <c:v>-2952</c:v>
                </c:pt>
                <c:pt idx="37">
                  <c:v>-1356.5</c:v>
                </c:pt>
                <c:pt idx="38">
                  <c:v>-1356.5</c:v>
                </c:pt>
                <c:pt idx="39">
                  <c:v>-1256.5</c:v>
                </c:pt>
                <c:pt idx="40">
                  <c:v>-2.5</c:v>
                </c:pt>
                <c:pt idx="41">
                  <c:v>0</c:v>
                </c:pt>
                <c:pt idx="42">
                  <c:v>3.5</c:v>
                </c:pt>
                <c:pt idx="43">
                  <c:v>6</c:v>
                </c:pt>
                <c:pt idx="44">
                  <c:v>23</c:v>
                </c:pt>
                <c:pt idx="45">
                  <c:v>40</c:v>
                </c:pt>
                <c:pt idx="46">
                  <c:v>62</c:v>
                </c:pt>
                <c:pt idx="47">
                  <c:v>96</c:v>
                </c:pt>
                <c:pt idx="48">
                  <c:v>121.5</c:v>
                </c:pt>
                <c:pt idx="49">
                  <c:v>124</c:v>
                </c:pt>
                <c:pt idx="50">
                  <c:v>474</c:v>
                </c:pt>
                <c:pt idx="51">
                  <c:v>943</c:v>
                </c:pt>
                <c:pt idx="52">
                  <c:v>971</c:v>
                </c:pt>
                <c:pt idx="53">
                  <c:v>2712.5</c:v>
                </c:pt>
                <c:pt idx="54">
                  <c:v>3141.5</c:v>
                </c:pt>
                <c:pt idx="55">
                  <c:v>5365.5</c:v>
                </c:pt>
                <c:pt idx="56">
                  <c:v>5392.5</c:v>
                </c:pt>
                <c:pt idx="57">
                  <c:v>6571</c:v>
                </c:pt>
                <c:pt idx="58">
                  <c:v>8500</c:v>
                </c:pt>
              </c:numCache>
            </c:numRef>
          </c:xVal>
          <c:yVal>
            <c:numRef>
              <c:f>Active!$L$21:$L$944</c:f>
              <c:numCache>
                <c:formatCode>General</c:formatCode>
                <c:ptCount val="9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BA-4355-8A4D-DD27DBB3A33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38">
                    <c:v>0</c:v>
                  </c:pt>
                  <c:pt idx="50">
                    <c:v>2.9999999999999997E-4</c:v>
                  </c:pt>
                  <c:pt idx="51">
                    <c:v>8.9999999999999998E-4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38">
                    <c:v>0</c:v>
                  </c:pt>
                  <c:pt idx="50">
                    <c:v>2.9999999999999997E-4</c:v>
                  </c:pt>
                  <c:pt idx="5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Active!$F$21:$F$944</c:f>
              <c:numCache>
                <c:formatCode>General</c:formatCode>
                <c:ptCount val="924"/>
                <c:pt idx="0">
                  <c:v>-26200</c:v>
                </c:pt>
                <c:pt idx="1">
                  <c:v>-26200</c:v>
                </c:pt>
                <c:pt idx="2">
                  <c:v>-26167.5</c:v>
                </c:pt>
                <c:pt idx="3">
                  <c:v>-25805</c:v>
                </c:pt>
                <c:pt idx="4">
                  <c:v>-25799</c:v>
                </c:pt>
                <c:pt idx="5">
                  <c:v>-25732</c:v>
                </c:pt>
                <c:pt idx="6">
                  <c:v>-25370</c:v>
                </c:pt>
                <c:pt idx="7">
                  <c:v>-25269</c:v>
                </c:pt>
                <c:pt idx="8">
                  <c:v>-24980</c:v>
                </c:pt>
                <c:pt idx="9">
                  <c:v>-24930</c:v>
                </c:pt>
                <c:pt idx="10">
                  <c:v>-24863</c:v>
                </c:pt>
                <c:pt idx="11">
                  <c:v>-24473</c:v>
                </c:pt>
                <c:pt idx="12">
                  <c:v>-24172</c:v>
                </c:pt>
                <c:pt idx="13">
                  <c:v>-24111</c:v>
                </c:pt>
                <c:pt idx="14">
                  <c:v>-24049</c:v>
                </c:pt>
                <c:pt idx="15">
                  <c:v>-23614</c:v>
                </c:pt>
                <c:pt idx="16">
                  <c:v>-23581</c:v>
                </c:pt>
                <c:pt idx="17">
                  <c:v>-23570</c:v>
                </c:pt>
                <c:pt idx="18">
                  <c:v>-23463</c:v>
                </c:pt>
                <c:pt idx="19">
                  <c:v>-23218</c:v>
                </c:pt>
                <c:pt idx="20">
                  <c:v>-23207</c:v>
                </c:pt>
                <c:pt idx="21">
                  <c:v>-23141</c:v>
                </c:pt>
                <c:pt idx="22">
                  <c:v>-23102</c:v>
                </c:pt>
                <c:pt idx="23">
                  <c:v>-23101</c:v>
                </c:pt>
                <c:pt idx="24">
                  <c:v>-23079</c:v>
                </c:pt>
                <c:pt idx="25">
                  <c:v>-23068</c:v>
                </c:pt>
                <c:pt idx="26">
                  <c:v>-9324</c:v>
                </c:pt>
                <c:pt idx="27">
                  <c:v>-8850</c:v>
                </c:pt>
                <c:pt idx="28">
                  <c:v>-5835</c:v>
                </c:pt>
                <c:pt idx="29">
                  <c:v>-5395</c:v>
                </c:pt>
                <c:pt idx="30">
                  <c:v>-5333</c:v>
                </c:pt>
                <c:pt idx="31">
                  <c:v>-4887</c:v>
                </c:pt>
                <c:pt idx="32">
                  <c:v>-4865</c:v>
                </c:pt>
                <c:pt idx="33">
                  <c:v>-4786</c:v>
                </c:pt>
                <c:pt idx="34">
                  <c:v>-3465</c:v>
                </c:pt>
                <c:pt idx="35">
                  <c:v>-2997</c:v>
                </c:pt>
                <c:pt idx="36">
                  <c:v>-2952</c:v>
                </c:pt>
                <c:pt idx="37">
                  <c:v>-1356.5</c:v>
                </c:pt>
                <c:pt idx="38">
                  <c:v>-1356.5</c:v>
                </c:pt>
                <c:pt idx="39">
                  <c:v>-1256.5</c:v>
                </c:pt>
                <c:pt idx="40">
                  <c:v>-2.5</c:v>
                </c:pt>
                <c:pt idx="41">
                  <c:v>0</c:v>
                </c:pt>
                <c:pt idx="42">
                  <c:v>3.5</c:v>
                </c:pt>
                <c:pt idx="43">
                  <c:v>6</c:v>
                </c:pt>
                <c:pt idx="44">
                  <c:v>23</c:v>
                </c:pt>
                <c:pt idx="45">
                  <c:v>40</c:v>
                </c:pt>
                <c:pt idx="46">
                  <c:v>62</c:v>
                </c:pt>
                <c:pt idx="47">
                  <c:v>96</c:v>
                </c:pt>
                <c:pt idx="48">
                  <c:v>121.5</c:v>
                </c:pt>
                <c:pt idx="49">
                  <c:v>124</c:v>
                </c:pt>
                <c:pt idx="50">
                  <c:v>474</c:v>
                </c:pt>
                <c:pt idx="51">
                  <c:v>943</c:v>
                </c:pt>
                <c:pt idx="52">
                  <c:v>971</c:v>
                </c:pt>
                <c:pt idx="53">
                  <c:v>2712.5</c:v>
                </c:pt>
                <c:pt idx="54">
                  <c:v>3141.5</c:v>
                </c:pt>
                <c:pt idx="55">
                  <c:v>5365.5</c:v>
                </c:pt>
                <c:pt idx="56">
                  <c:v>5392.5</c:v>
                </c:pt>
                <c:pt idx="57">
                  <c:v>6571</c:v>
                </c:pt>
                <c:pt idx="58">
                  <c:v>8500</c:v>
                </c:pt>
              </c:numCache>
            </c:numRef>
          </c:xVal>
          <c:yVal>
            <c:numRef>
              <c:f>Active!$M$21:$M$944</c:f>
              <c:numCache>
                <c:formatCode>General</c:formatCode>
                <c:ptCount val="9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BA-4355-8A4D-DD27DBB3A33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38">
                    <c:v>0</c:v>
                  </c:pt>
                  <c:pt idx="50">
                    <c:v>2.9999999999999997E-4</c:v>
                  </c:pt>
                  <c:pt idx="51">
                    <c:v>8.9999999999999998E-4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38">
                    <c:v>0</c:v>
                  </c:pt>
                  <c:pt idx="50">
                    <c:v>2.9999999999999997E-4</c:v>
                  </c:pt>
                  <c:pt idx="5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Active!$F$21:$F$944</c:f>
              <c:numCache>
                <c:formatCode>General</c:formatCode>
                <c:ptCount val="924"/>
                <c:pt idx="0">
                  <c:v>-26200</c:v>
                </c:pt>
                <c:pt idx="1">
                  <c:v>-26200</c:v>
                </c:pt>
                <c:pt idx="2">
                  <c:v>-26167.5</c:v>
                </c:pt>
                <c:pt idx="3">
                  <c:v>-25805</c:v>
                </c:pt>
                <c:pt idx="4">
                  <c:v>-25799</c:v>
                </c:pt>
                <c:pt idx="5">
                  <c:v>-25732</c:v>
                </c:pt>
                <c:pt idx="6">
                  <c:v>-25370</c:v>
                </c:pt>
                <c:pt idx="7">
                  <c:v>-25269</c:v>
                </c:pt>
                <c:pt idx="8">
                  <c:v>-24980</c:v>
                </c:pt>
                <c:pt idx="9">
                  <c:v>-24930</c:v>
                </c:pt>
                <c:pt idx="10">
                  <c:v>-24863</c:v>
                </c:pt>
                <c:pt idx="11">
                  <c:v>-24473</c:v>
                </c:pt>
                <c:pt idx="12">
                  <c:v>-24172</c:v>
                </c:pt>
                <c:pt idx="13">
                  <c:v>-24111</c:v>
                </c:pt>
                <c:pt idx="14">
                  <c:v>-24049</c:v>
                </c:pt>
                <c:pt idx="15">
                  <c:v>-23614</c:v>
                </c:pt>
                <c:pt idx="16">
                  <c:v>-23581</c:v>
                </c:pt>
                <c:pt idx="17">
                  <c:v>-23570</c:v>
                </c:pt>
                <c:pt idx="18">
                  <c:v>-23463</c:v>
                </c:pt>
                <c:pt idx="19">
                  <c:v>-23218</c:v>
                </c:pt>
                <c:pt idx="20">
                  <c:v>-23207</c:v>
                </c:pt>
                <c:pt idx="21">
                  <c:v>-23141</c:v>
                </c:pt>
                <c:pt idx="22">
                  <c:v>-23102</c:v>
                </c:pt>
                <c:pt idx="23">
                  <c:v>-23101</c:v>
                </c:pt>
                <c:pt idx="24">
                  <c:v>-23079</c:v>
                </c:pt>
                <c:pt idx="25">
                  <c:v>-23068</c:v>
                </c:pt>
                <c:pt idx="26">
                  <c:v>-9324</c:v>
                </c:pt>
                <c:pt idx="27">
                  <c:v>-8850</c:v>
                </c:pt>
                <c:pt idx="28">
                  <c:v>-5835</c:v>
                </c:pt>
                <c:pt idx="29">
                  <c:v>-5395</c:v>
                </c:pt>
                <c:pt idx="30">
                  <c:v>-5333</c:v>
                </c:pt>
                <c:pt idx="31">
                  <c:v>-4887</c:v>
                </c:pt>
                <c:pt idx="32">
                  <c:v>-4865</c:v>
                </c:pt>
                <c:pt idx="33">
                  <c:v>-4786</c:v>
                </c:pt>
                <c:pt idx="34">
                  <c:v>-3465</c:v>
                </c:pt>
                <c:pt idx="35">
                  <c:v>-2997</c:v>
                </c:pt>
                <c:pt idx="36">
                  <c:v>-2952</c:v>
                </c:pt>
                <c:pt idx="37">
                  <c:v>-1356.5</c:v>
                </c:pt>
                <c:pt idx="38">
                  <c:v>-1356.5</c:v>
                </c:pt>
                <c:pt idx="39">
                  <c:v>-1256.5</c:v>
                </c:pt>
                <c:pt idx="40">
                  <c:v>-2.5</c:v>
                </c:pt>
                <c:pt idx="41">
                  <c:v>0</c:v>
                </c:pt>
                <c:pt idx="42">
                  <c:v>3.5</c:v>
                </c:pt>
                <c:pt idx="43">
                  <c:v>6</c:v>
                </c:pt>
                <c:pt idx="44">
                  <c:v>23</c:v>
                </c:pt>
                <c:pt idx="45">
                  <c:v>40</c:v>
                </c:pt>
                <c:pt idx="46">
                  <c:v>62</c:v>
                </c:pt>
                <c:pt idx="47">
                  <c:v>96</c:v>
                </c:pt>
                <c:pt idx="48">
                  <c:v>121.5</c:v>
                </c:pt>
                <c:pt idx="49">
                  <c:v>124</c:v>
                </c:pt>
                <c:pt idx="50">
                  <c:v>474</c:v>
                </c:pt>
                <c:pt idx="51">
                  <c:v>943</c:v>
                </c:pt>
                <c:pt idx="52">
                  <c:v>971</c:v>
                </c:pt>
                <c:pt idx="53">
                  <c:v>2712.5</c:v>
                </c:pt>
                <c:pt idx="54">
                  <c:v>3141.5</c:v>
                </c:pt>
                <c:pt idx="55">
                  <c:v>5365.5</c:v>
                </c:pt>
                <c:pt idx="56">
                  <c:v>5392.5</c:v>
                </c:pt>
                <c:pt idx="57">
                  <c:v>6571</c:v>
                </c:pt>
                <c:pt idx="58">
                  <c:v>8500</c:v>
                </c:pt>
              </c:numCache>
            </c:numRef>
          </c:xVal>
          <c:yVal>
            <c:numRef>
              <c:f>Active!$N$21:$N$944</c:f>
              <c:numCache>
                <c:formatCode>General</c:formatCode>
                <c:ptCount val="9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BA-4355-8A4D-DD27DBB3A33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Active!$F$21:$F$944</c:f>
              <c:numCache>
                <c:formatCode>General</c:formatCode>
                <c:ptCount val="924"/>
                <c:pt idx="0">
                  <c:v>-26200</c:v>
                </c:pt>
                <c:pt idx="1">
                  <c:v>-26200</c:v>
                </c:pt>
                <c:pt idx="2">
                  <c:v>-26167.5</c:v>
                </c:pt>
                <c:pt idx="3">
                  <c:v>-25805</c:v>
                </c:pt>
                <c:pt idx="4">
                  <c:v>-25799</c:v>
                </c:pt>
                <c:pt idx="5">
                  <c:v>-25732</c:v>
                </c:pt>
                <c:pt idx="6">
                  <c:v>-25370</c:v>
                </c:pt>
                <c:pt idx="7">
                  <c:v>-25269</c:v>
                </c:pt>
                <c:pt idx="8">
                  <c:v>-24980</c:v>
                </c:pt>
                <c:pt idx="9">
                  <c:v>-24930</c:v>
                </c:pt>
                <c:pt idx="10">
                  <c:v>-24863</c:v>
                </c:pt>
                <c:pt idx="11">
                  <c:v>-24473</c:v>
                </c:pt>
                <c:pt idx="12">
                  <c:v>-24172</c:v>
                </c:pt>
                <c:pt idx="13">
                  <c:v>-24111</c:v>
                </c:pt>
                <c:pt idx="14">
                  <c:v>-24049</c:v>
                </c:pt>
                <c:pt idx="15">
                  <c:v>-23614</c:v>
                </c:pt>
                <c:pt idx="16">
                  <c:v>-23581</c:v>
                </c:pt>
                <c:pt idx="17">
                  <c:v>-23570</c:v>
                </c:pt>
                <c:pt idx="18">
                  <c:v>-23463</c:v>
                </c:pt>
                <c:pt idx="19">
                  <c:v>-23218</c:v>
                </c:pt>
                <c:pt idx="20">
                  <c:v>-23207</c:v>
                </c:pt>
                <c:pt idx="21">
                  <c:v>-23141</c:v>
                </c:pt>
                <c:pt idx="22">
                  <c:v>-23102</c:v>
                </c:pt>
                <c:pt idx="23">
                  <c:v>-23101</c:v>
                </c:pt>
                <c:pt idx="24">
                  <c:v>-23079</c:v>
                </c:pt>
                <c:pt idx="25">
                  <c:v>-23068</c:v>
                </c:pt>
                <c:pt idx="26">
                  <c:v>-9324</c:v>
                </c:pt>
                <c:pt idx="27">
                  <c:v>-8850</c:v>
                </c:pt>
                <c:pt idx="28">
                  <c:v>-5835</c:v>
                </c:pt>
                <c:pt idx="29">
                  <c:v>-5395</c:v>
                </c:pt>
                <c:pt idx="30">
                  <c:v>-5333</c:v>
                </c:pt>
                <c:pt idx="31">
                  <c:v>-4887</c:v>
                </c:pt>
                <c:pt idx="32">
                  <c:v>-4865</c:v>
                </c:pt>
                <c:pt idx="33">
                  <c:v>-4786</c:v>
                </c:pt>
                <c:pt idx="34">
                  <c:v>-3465</c:v>
                </c:pt>
                <c:pt idx="35">
                  <c:v>-2997</c:v>
                </c:pt>
                <c:pt idx="36">
                  <c:v>-2952</c:v>
                </c:pt>
                <c:pt idx="37">
                  <c:v>-1356.5</c:v>
                </c:pt>
                <c:pt idx="38">
                  <c:v>-1356.5</c:v>
                </c:pt>
                <c:pt idx="39">
                  <c:v>-1256.5</c:v>
                </c:pt>
                <c:pt idx="40">
                  <c:v>-2.5</c:v>
                </c:pt>
                <c:pt idx="41">
                  <c:v>0</c:v>
                </c:pt>
                <c:pt idx="42">
                  <c:v>3.5</c:v>
                </c:pt>
                <c:pt idx="43">
                  <c:v>6</c:v>
                </c:pt>
                <c:pt idx="44">
                  <c:v>23</c:v>
                </c:pt>
                <c:pt idx="45">
                  <c:v>40</c:v>
                </c:pt>
                <c:pt idx="46">
                  <c:v>62</c:v>
                </c:pt>
                <c:pt idx="47">
                  <c:v>96</c:v>
                </c:pt>
                <c:pt idx="48">
                  <c:v>121.5</c:v>
                </c:pt>
                <c:pt idx="49">
                  <c:v>124</c:v>
                </c:pt>
                <c:pt idx="50">
                  <c:v>474</c:v>
                </c:pt>
                <c:pt idx="51">
                  <c:v>943</c:v>
                </c:pt>
                <c:pt idx="52">
                  <c:v>971</c:v>
                </c:pt>
                <c:pt idx="53">
                  <c:v>2712.5</c:v>
                </c:pt>
                <c:pt idx="54">
                  <c:v>3141.5</c:v>
                </c:pt>
                <c:pt idx="55">
                  <c:v>5365.5</c:v>
                </c:pt>
                <c:pt idx="56">
                  <c:v>5392.5</c:v>
                </c:pt>
                <c:pt idx="57">
                  <c:v>6571</c:v>
                </c:pt>
                <c:pt idx="58">
                  <c:v>8500</c:v>
                </c:pt>
              </c:numCache>
            </c:numRef>
          </c:xVal>
          <c:yVal>
            <c:numRef>
              <c:f>Active!$O$21:$O$944</c:f>
              <c:numCache>
                <c:formatCode>General</c:formatCode>
                <c:ptCount val="924"/>
                <c:pt idx="31">
                  <c:v>-1.0619720657857351E-2</c:v>
                </c:pt>
                <c:pt idx="32">
                  <c:v>-1.0563111390400743E-2</c:v>
                </c:pt>
                <c:pt idx="33">
                  <c:v>-1.0359832657261106E-2</c:v>
                </c:pt>
                <c:pt idx="34">
                  <c:v>-6.9607034613438897E-3</c:v>
                </c:pt>
                <c:pt idx="35">
                  <c:v>-5.7564699536305974E-3</c:v>
                </c:pt>
                <c:pt idx="36">
                  <c:v>-5.6406782701966269E-3</c:v>
                </c:pt>
                <c:pt idx="37">
                  <c:v>-1.5352198053321903E-3</c:v>
                </c:pt>
                <c:pt idx="38">
                  <c:v>-1.5352198053321903E-3</c:v>
                </c:pt>
                <c:pt idx="39">
                  <c:v>-1.2779049532567004E-3</c:v>
                </c:pt>
                <c:pt idx="40">
                  <c:v>1.9488232917699395E-3</c:v>
                </c:pt>
                <c:pt idx="41">
                  <c:v>1.9552561630718267E-3</c:v>
                </c:pt>
                <c:pt idx="42">
                  <c:v>1.9642621828944687E-3</c:v>
                </c:pt>
                <c:pt idx="43">
                  <c:v>1.9706950541963559E-3</c:v>
                </c:pt>
                <c:pt idx="44">
                  <c:v>2.0144385790491891E-3</c:v>
                </c:pt>
                <c:pt idx="45">
                  <c:v>2.0581821039020224E-3</c:v>
                </c:pt>
                <c:pt idx="46">
                  <c:v>2.1147913713586305E-3</c:v>
                </c:pt>
                <c:pt idx="47">
                  <c:v>2.2022784210642969E-3</c:v>
                </c:pt>
                <c:pt idx="48">
                  <c:v>2.2678937083435466E-3</c:v>
                </c:pt>
                <c:pt idx="49">
                  <c:v>2.2743265796454338E-3</c:v>
                </c:pt>
                <c:pt idx="50">
                  <c:v>3.1749285619096478E-3</c:v>
                </c:pt>
                <c:pt idx="51">
                  <c:v>4.3817352181436935E-3</c:v>
                </c:pt>
                <c:pt idx="52">
                  <c:v>4.4537833767248312E-3</c:v>
                </c:pt>
                <c:pt idx="53">
                  <c:v>8.9349215256194839E-3</c:v>
                </c:pt>
                <c:pt idx="54">
                  <c:v>1.0038802241023333E-2</c:v>
                </c:pt>
                <c:pt idx="55">
                  <c:v>1.5761484551182224E-2</c:v>
                </c:pt>
                <c:pt idx="56">
                  <c:v>1.5830959561242607E-2</c:v>
                </c:pt>
                <c:pt idx="57">
                  <c:v>1.8863415092952248E-2</c:v>
                </c:pt>
                <c:pt idx="58">
                  <c:v>2.3827018589488446E-2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BA-4355-8A4D-DD27DBB3A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223240"/>
        <c:axId val="1"/>
      </c:scatterChart>
      <c:valAx>
        <c:axId val="535223240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26720647773284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680161943319839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5223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7004048582996"/>
          <c:y val="0.92024539877300615"/>
          <c:w val="0.8218623481781376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V694 Aql - O-C Diagr.</a:t>
            </a:r>
          </a:p>
        </c:rich>
      </c:tx>
      <c:layout>
        <c:manualLayout>
          <c:xMode val="edge"/>
          <c:yMode val="edge"/>
          <c:x val="0.335354171637636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69730448489678"/>
          <c:y val="0.14678942920199375"/>
          <c:w val="0.7676782821935807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Active!$F$21:$F$944</c:f>
              <c:numCache>
                <c:formatCode>General</c:formatCode>
                <c:ptCount val="924"/>
                <c:pt idx="0">
                  <c:v>-26200</c:v>
                </c:pt>
                <c:pt idx="1">
                  <c:v>-26200</c:v>
                </c:pt>
                <c:pt idx="2">
                  <c:v>-26167.5</c:v>
                </c:pt>
                <c:pt idx="3">
                  <c:v>-25805</c:v>
                </c:pt>
                <c:pt idx="4">
                  <c:v>-25799</c:v>
                </c:pt>
                <c:pt idx="5">
                  <c:v>-25732</c:v>
                </c:pt>
                <c:pt idx="6">
                  <c:v>-25370</c:v>
                </c:pt>
                <c:pt idx="7">
                  <c:v>-25269</c:v>
                </c:pt>
                <c:pt idx="8">
                  <c:v>-24980</c:v>
                </c:pt>
                <c:pt idx="9">
                  <c:v>-24930</c:v>
                </c:pt>
                <c:pt idx="10">
                  <c:v>-24863</c:v>
                </c:pt>
                <c:pt idx="11">
                  <c:v>-24473</c:v>
                </c:pt>
                <c:pt idx="12">
                  <c:v>-24172</c:v>
                </c:pt>
                <c:pt idx="13">
                  <c:v>-24111</c:v>
                </c:pt>
                <c:pt idx="14">
                  <c:v>-24049</c:v>
                </c:pt>
                <c:pt idx="15">
                  <c:v>-23614</c:v>
                </c:pt>
                <c:pt idx="16">
                  <c:v>-23581</c:v>
                </c:pt>
                <c:pt idx="17">
                  <c:v>-23570</c:v>
                </c:pt>
                <c:pt idx="18">
                  <c:v>-23463</c:v>
                </c:pt>
                <c:pt idx="19">
                  <c:v>-23218</c:v>
                </c:pt>
                <c:pt idx="20">
                  <c:v>-23207</c:v>
                </c:pt>
                <c:pt idx="21">
                  <c:v>-23141</c:v>
                </c:pt>
                <c:pt idx="22">
                  <c:v>-23102</c:v>
                </c:pt>
                <c:pt idx="23">
                  <c:v>-23101</c:v>
                </c:pt>
                <c:pt idx="24">
                  <c:v>-23079</c:v>
                </c:pt>
                <c:pt idx="25">
                  <c:v>-23068</c:v>
                </c:pt>
                <c:pt idx="26">
                  <c:v>-9324</c:v>
                </c:pt>
                <c:pt idx="27">
                  <c:v>-8850</c:v>
                </c:pt>
                <c:pt idx="28">
                  <c:v>-5835</c:v>
                </c:pt>
                <c:pt idx="29">
                  <c:v>-5395</c:v>
                </c:pt>
                <c:pt idx="30">
                  <c:v>-5333</c:v>
                </c:pt>
                <c:pt idx="31">
                  <c:v>-4887</c:v>
                </c:pt>
                <c:pt idx="32">
                  <c:v>-4865</c:v>
                </c:pt>
                <c:pt idx="33">
                  <c:v>-4786</c:v>
                </c:pt>
                <c:pt idx="34">
                  <c:v>-3465</c:v>
                </c:pt>
                <c:pt idx="35">
                  <c:v>-2997</c:v>
                </c:pt>
                <c:pt idx="36">
                  <c:v>-2952</c:v>
                </c:pt>
                <c:pt idx="37">
                  <c:v>-1356.5</c:v>
                </c:pt>
                <c:pt idx="38">
                  <c:v>-1356.5</c:v>
                </c:pt>
                <c:pt idx="39">
                  <c:v>-1256.5</c:v>
                </c:pt>
                <c:pt idx="40">
                  <c:v>-2.5</c:v>
                </c:pt>
                <c:pt idx="41">
                  <c:v>0</c:v>
                </c:pt>
                <c:pt idx="42">
                  <c:v>3.5</c:v>
                </c:pt>
                <c:pt idx="43">
                  <c:v>6</c:v>
                </c:pt>
                <c:pt idx="44">
                  <c:v>23</c:v>
                </c:pt>
                <c:pt idx="45">
                  <c:v>40</c:v>
                </c:pt>
                <c:pt idx="46">
                  <c:v>62</c:v>
                </c:pt>
                <c:pt idx="47">
                  <c:v>96</c:v>
                </c:pt>
                <c:pt idx="48">
                  <c:v>121.5</c:v>
                </c:pt>
                <c:pt idx="49">
                  <c:v>124</c:v>
                </c:pt>
                <c:pt idx="50">
                  <c:v>474</c:v>
                </c:pt>
                <c:pt idx="51">
                  <c:v>943</c:v>
                </c:pt>
                <c:pt idx="52">
                  <c:v>971</c:v>
                </c:pt>
                <c:pt idx="53">
                  <c:v>2712.5</c:v>
                </c:pt>
                <c:pt idx="54">
                  <c:v>3141.5</c:v>
                </c:pt>
                <c:pt idx="55">
                  <c:v>5365.5</c:v>
                </c:pt>
                <c:pt idx="56">
                  <c:v>5392.5</c:v>
                </c:pt>
                <c:pt idx="57">
                  <c:v>6571</c:v>
                </c:pt>
                <c:pt idx="58">
                  <c:v>8500</c:v>
                </c:pt>
              </c:numCache>
            </c:numRef>
          </c:xVal>
          <c:yVal>
            <c:numRef>
              <c:f>Active!$H$21:$H$944</c:f>
              <c:numCache>
                <c:formatCode>General</c:formatCode>
                <c:ptCount val="924"/>
                <c:pt idx="0">
                  <c:v>-0.13166000000273925</c:v>
                </c:pt>
                <c:pt idx="1">
                  <c:v>-0.10866000000169151</c:v>
                </c:pt>
                <c:pt idx="2">
                  <c:v>0.19761349999680533</c:v>
                </c:pt>
                <c:pt idx="3">
                  <c:v>-0.15725900000325055</c:v>
                </c:pt>
                <c:pt idx="4">
                  <c:v>-9.4716200004768325E-2</c:v>
                </c:pt>
                <c:pt idx="5">
                  <c:v>-0.17532160000337171</c:v>
                </c:pt>
                <c:pt idx="6">
                  <c:v>-9.5906000002287328E-2</c:v>
                </c:pt>
                <c:pt idx="7">
                  <c:v>-0.14110220000293339</c:v>
                </c:pt>
                <c:pt idx="8">
                  <c:v>-9.2624000004434492E-2</c:v>
                </c:pt>
                <c:pt idx="9">
                  <c:v>-8.4434000003966503E-2</c:v>
                </c:pt>
                <c:pt idx="10">
                  <c:v>-0.13303940000332659</c:v>
                </c:pt>
                <c:pt idx="11">
                  <c:v>-0.15575740000349469</c:v>
                </c:pt>
                <c:pt idx="12">
                  <c:v>2.880639999784762E-2</c:v>
                </c:pt>
                <c:pt idx="13">
                  <c:v>-0.13934180000433116</c:v>
                </c:pt>
                <c:pt idx="14">
                  <c:v>-5.0066200004948769E-2</c:v>
                </c:pt>
                <c:pt idx="15">
                  <c:v>-6.7132000040146522E-3</c:v>
                </c:pt>
                <c:pt idx="16">
                  <c:v>-0.10972780000520288</c:v>
                </c:pt>
                <c:pt idx="17">
                  <c:v>-0.15106600000217441</c:v>
                </c:pt>
                <c:pt idx="18">
                  <c:v>-9.9719400004687486E-2</c:v>
                </c:pt>
                <c:pt idx="19">
                  <c:v>8.6111599994183052E-2</c:v>
                </c:pt>
                <c:pt idx="20">
                  <c:v>4.4773399997211527E-2</c:v>
                </c:pt>
                <c:pt idx="21">
                  <c:v>-0.14025580000088667</c:v>
                </c:pt>
                <c:pt idx="22">
                  <c:v>-0.10472760000266135</c:v>
                </c:pt>
                <c:pt idx="23">
                  <c:v>-3.1303800002206117E-2</c:v>
                </c:pt>
                <c:pt idx="24">
                  <c:v>-0.11798020000060205</c:v>
                </c:pt>
                <c:pt idx="25">
                  <c:v>-0.16931840000324883</c:v>
                </c:pt>
                <c:pt idx="26">
                  <c:v>-4.0611200005514547E-2</c:v>
                </c:pt>
                <c:pt idx="27">
                  <c:v>-6.8729999999050051E-2</c:v>
                </c:pt>
                <c:pt idx="28">
                  <c:v>-1.6973000005236827E-2</c:v>
                </c:pt>
                <c:pt idx="29">
                  <c:v>-1.0501000004296657E-2</c:v>
                </c:pt>
                <c:pt idx="30">
                  <c:v>-6.2254000004031695E-3</c:v>
                </c:pt>
                <c:pt idx="31">
                  <c:v>7.8939999366411939E-4</c:v>
                </c:pt>
                <c:pt idx="32">
                  <c:v>-2.6886999999987893E-2</c:v>
                </c:pt>
                <c:pt idx="33">
                  <c:v>-5.4068000026745722E-3</c:v>
                </c:pt>
                <c:pt idx="34">
                  <c:v>-5.6700000277487561E-4</c:v>
                </c:pt>
                <c:pt idx="35">
                  <c:v>1.771399998688139E-3</c:v>
                </c:pt>
                <c:pt idx="36">
                  <c:v>-3.157600003760308E-3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39-4F62-9835-5E03FB2DC98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Active!$D$21:$D$944</c:f>
                <c:numCache>
                  <c:formatCode>General</c:formatCode>
                  <c:ptCount val="924"/>
                  <c:pt idx="0">
                    <c:v>0</c:v>
                  </c:pt>
                  <c:pt idx="38">
                    <c:v>0</c:v>
                  </c:pt>
                  <c:pt idx="50">
                    <c:v>2.9999999999999997E-4</c:v>
                  </c:pt>
                  <c:pt idx="51">
                    <c:v>8.9999999999999998E-4</c:v>
                  </c:pt>
                  <c:pt idx="52">
                    <c:v>5.0000000000000001E-4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1.6999999999999999E-3</c:v>
                  </c:pt>
                </c:numCache>
              </c:numRef>
            </c:plus>
            <c:minus>
              <c:numRef>
                <c:f>Active!$D$21:$D$944</c:f>
                <c:numCache>
                  <c:formatCode>General</c:formatCode>
                  <c:ptCount val="924"/>
                  <c:pt idx="0">
                    <c:v>0</c:v>
                  </c:pt>
                  <c:pt idx="38">
                    <c:v>0</c:v>
                  </c:pt>
                  <c:pt idx="50">
                    <c:v>2.9999999999999997E-4</c:v>
                  </c:pt>
                  <c:pt idx="51">
                    <c:v>8.9999999999999998E-4</c:v>
                  </c:pt>
                  <c:pt idx="52">
                    <c:v>5.0000000000000001E-4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Active!$F$21:$F$944</c:f>
              <c:numCache>
                <c:formatCode>General</c:formatCode>
                <c:ptCount val="924"/>
                <c:pt idx="0">
                  <c:v>-26200</c:v>
                </c:pt>
                <c:pt idx="1">
                  <c:v>-26200</c:v>
                </c:pt>
                <c:pt idx="2">
                  <c:v>-26167.5</c:v>
                </c:pt>
                <c:pt idx="3">
                  <c:v>-25805</c:v>
                </c:pt>
                <c:pt idx="4">
                  <c:v>-25799</c:v>
                </c:pt>
                <c:pt idx="5">
                  <c:v>-25732</c:v>
                </c:pt>
                <c:pt idx="6">
                  <c:v>-25370</c:v>
                </c:pt>
                <c:pt idx="7">
                  <c:v>-25269</c:v>
                </c:pt>
                <c:pt idx="8">
                  <c:v>-24980</c:v>
                </c:pt>
                <c:pt idx="9">
                  <c:v>-24930</c:v>
                </c:pt>
                <c:pt idx="10">
                  <c:v>-24863</c:v>
                </c:pt>
                <c:pt idx="11">
                  <c:v>-24473</c:v>
                </c:pt>
                <c:pt idx="12">
                  <c:v>-24172</c:v>
                </c:pt>
                <c:pt idx="13">
                  <c:v>-24111</c:v>
                </c:pt>
                <c:pt idx="14">
                  <c:v>-24049</c:v>
                </c:pt>
                <c:pt idx="15">
                  <c:v>-23614</c:v>
                </c:pt>
                <c:pt idx="16">
                  <c:v>-23581</c:v>
                </c:pt>
                <c:pt idx="17">
                  <c:v>-23570</c:v>
                </c:pt>
                <c:pt idx="18">
                  <c:v>-23463</c:v>
                </c:pt>
                <c:pt idx="19">
                  <c:v>-23218</c:v>
                </c:pt>
                <c:pt idx="20">
                  <c:v>-23207</c:v>
                </c:pt>
                <c:pt idx="21">
                  <c:v>-23141</c:v>
                </c:pt>
                <c:pt idx="22">
                  <c:v>-23102</c:v>
                </c:pt>
                <c:pt idx="23">
                  <c:v>-23101</c:v>
                </c:pt>
                <c:pt idx="24">
                  <c:v>-23079</c:v>
                </c:pt>
                <c:pt idx="25">
                  <c:v>-23068</c:v>
                </c:pt>
                <c:pt idx="26">
                  <c:v>-9324</c:v>
                </c:pt>
                <c:pt idx="27">
                  <c:v>-8850</c:v>
                </c:pt>
                <c:pt idx="28">
                  <c:v>-5835</c:v>
                </c:pt>
                <c:pt idx="29">
                  <c:v>-5395</c:v>
                </c:pt>
                <c:pt idx="30">
                  <c:v>-5333</c:v>
                </c:pt>
                <c:pt idx="31">
                  <c:v>-4887</c:v>
                </c:pt>
                <c:pt idx="32">
                  <c:v>-4865</c:v>
                </c:pt>
                <c:pt idx="33">
                  <c:v>-4786</c:v>
                </c:pt>
                <c:pt idx="34">
                  <c:v>-3465</c:v>
                </c:pt>
                <c:pt idx="35">
                  <c:v>-2997</c:v>
                </c:pt>
                <c:pt idx="36">
                  <c:v>-2952</c:v>
                </c:pt>
                <c:pt idx="37">
                  <c:v>-1356.5</c:v>
                </c:pt>
                <c:pt idx="38">
                  <c:v>-1356.5</c:v>
                </c:pt>
                <c:pt idx="39">
                  <c:v>-1256.5</c:v>
                </c:pt>
                <c:pt idx="40">
                  <c:v>-2.5</c:v>
                </c:pt>
                <c:pt idx="41">
                  <c:v>0</c:v>
                </c:pt>
                <c:pt idx="42">
                  <c:v>3.5</c:v>
                </c:pt>
                <c:pt idx="43">
                  <c:v>6</c:v>
                </c:pt>
                <c:pt idx="44">
                  <c:v>23</c:v>
                </c:pt>
                <c:pt idx="45">
                  <c:v>40</c:v>
                </c:pt>
                <c:pt idx="46">
                  <c:v>62</c:v>
                </c:pt>
                <c:pt idx="47">
                  <c:v>96</c:v>
                </c:pt>
                <c:pt idx="48">
                  <c:v>121.5</c:v>
                </c:pt>
                <c:pt idx="49">
                  <c:v>124</c:v>
                </c:pt>
                <c:pt idx="50">
                  <c:v>474</c:v>
                </c:pt>
                <c:pt idx="51">
                  <c:v>943</c:v>
                </c:pt>
                <c:pt idx="52">
                  <c:v>971</c:v>
                </c:pt>
                <c:pt idx="53">
                  <c:v>2712.5</c:v>
                </c:pt>
                <c:pt idx="54">
                  <c:v>3141.5</c:v>
                </c:pt>
                <c:pt idx="55">
                  <c:v>5365.5</c:v>
                </c:pt>
                <c:pt idx="56">
                  <c:v>5392.5</c:v>
                </c:pt>
                <c:pt idx="57">
                  <c:v>6571</c:v>
                </c:pt>
                <c:pt idx="58">
                  <c:v>8500</c:v>
                </c:pt>
              </c:numCache>
            </c:numRef>
          </c:xVal>
          <c:yVal>
            <c:numRef>
              <c:f>Active!$I$21:$I$944</c:f>
              <c:numCache>
                <c:formatCode>General</c:formatCode>
                <c:ptCount val="9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39-4F62-9835-5E03FB2DC98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Active!$F$21:$F$944</c:f>
              <c:numCache>
                <c:formatCode>General</c:formatCode>
                <c:ptCount val="924"/>
                <c:pt idx="0">
                  <c:v>-26200</c:v>
                </c:pt>
                <c:pt idx="1">
                  <c:v>-26200</c:v>
                </c:pt>
                <c:pt idx="2">
                  <c:v>-26167.5</c:v>
                </c:pt>
                <c:pt idx="3">
                  <c:v>-25805</c:v>
                </c:pt>
                <c:pt idx="4">
                  <c:v>-25799</c:v>
                </c:pt>
                <c:pt idx="5">
                  <c:v>-25732</c:v>
                </c:pt>
                <c:pt idx="6">
                  <c:v>-25370</c:v>
                </c:pt>
                <c:pt idx="7">
                  <c:v>-25269</c:v>
                </c:pt>
                <c:pt idx="8">
                  <c:v>-24980</c:v>
                </c:pt>
                <c:pt idx="9">
                  <c:v>-24930</c:v>
                </c:pt>
                <c:pt idx="10">
                  <c:v>-24863</c:v>
                </c:pt>
                <c:pt idx="11">
                  <c:v>-24473</c:v>
                </c:pt>
                <c:pt idx="12">
                  <c:v>-24172</c:v>
                </c:pt>
                <c:pt idx="13">
                  <c:v>-24111</c:v>
                </c:pt>
                <c:pt idx="14">
                  <c:v>-24049</c:v>
                </c:pt>
                <c:pt idx="15">
                  <c:v>-23614</c:v>
                </c:pt>
                <c:pt idx="16">
                  <c:v>-23581</c:v>
                </c:pt>
                <c:pt idx="17">
                  <c:v>-23570</c:v>
                </c:pt>
                <c:pt idx="18">
                  <c:v>-23463</c:v>
                </c:pt>
                <c:pt idx="19">
                  <c:v>-23218</c:v>
                </c:pt>
                <c:pt idx="20">
                  <c:v>-23207</c:v>
                </c:pt>
                <c:pt idx="21">
                  <c:v>-23141</c:v>
                </c:pt>
                <c:pt idx="22">
                  <c:v>-23102</c:v>
                </c:pt>
                <c:pt idx="23">
                  <c:v>-23101</c:v>
                </c:pt>
                <c:pt idx="24">
                  <c:v>-23079</c:v>
                </c:pt>
                <c:pt idx="25">
                  <c:v>-23068</c:v>
                </c:pt>
                <c:pt idx="26">
                  <c:v>-9324</c:v>
                </c:pt>
                <c:pt idx="27">
                  <c:v>-8850</c:v>
                </c:pt>
                <c:pt idx="28">
                  <c:v>-5835</c:v>
                </c:pt>
                <c:pt idx="29">
                  <c:v>-5395</c:v>
                </c:pt>
                <c:pt idx="30">
                  <c:v>-5333</c:v>
                </c:pt>
                <c:pt idx="31">
                  <c:v>-4887</c:v>
                </c:pt>
                <c:pt idx="32">
                  <c:v>-4865</c:v>
                </c:pt>
                <c:pt idx="33">
                  <c:v>-4786</c:v>
                </c:pt>
                <c:pt idx="34">
                  <c:v>-3465</c:v>
                </c:pt>
                <c:pt idx="35">
                  <c:v>-2997</c:v>
                </c:pt>
                <c:pt idx="36">
                  <c:v>-2952</c:v>
                </c:pt>
                <c:pt idx="37">
                  <c:v>-1356.5</c:v>
                </c:pt>
                <c:pt idx="38">
                  <c:v>-1356.5</c:v>
                </c:pt>
                <c:pt idx="39">
                  <c:v>-1256.5</c:v>
                </c:pt>
                <c:pt idx="40">
                  <c:v>-2.5</c:v>
                </c:pt>
                <c:pt idx="41">
                  <c:v>0</c:v>
                </c:pt>
                <c:pt idx="42">
                  <c:v>3.5</c:v>
                </c:pt>
                <c:pt idx="43">
                  <c:v>6</c:v>
                </c:pt>
                <c:pt idx="44">
                  <c:v>23</c:v>
                </c:pt>
                <c:pt idx="45">
                  <c:v>40</c:v>
                </c:pt>
                <c:pt idx="46">
                  <c:v>62</c:v>
                </c:pt>
                <c:pt idx="47">
                  <c:v>96</c:v>
                </c:pt>
                <c:pt idx="48">
                  <c:v>121.5</c:v>
                </c:pt>
                <c:pt idx="49">
                  <c:v>124</c:v>
                </c:pt>
                <c:pt idx="50">
                  <c:v>474</c:v>
                </c:pt>
                <c:pt idx="51">
                  <c:v>943</c:v>
                </c:pt>
                <c:pt idx="52">
                  <c:v>971</c:v>
                </c:pt>
                <c:pt idx="53">
                  <c:v>2712.5</c:v>
                </c:pt>
                <c:pt idx="54">
                  <c:v>3141.5</c:v>
                </c:pt>
                <c:pt idx="55">
                  <c:v>5365.5</c:v>
                </c:pt>
                <c:pt idx="56">
                  <c:v>5392.5</c:v>
                </c:pt>
                <c:pt idx="57">
                  <c:v>6571</c:v>
                </c:pt>
                <c:pt idx="58">
                  <c:v>8500</c:v>
                </c:pt>
              </c:numCache>
            </c:numRef>
          </c:xVal>
          <c:yVal>
            <c:numRef>
              <c:f>Active!$J$21:$J$944</c:f>
              <c:numCache>
                <c:formatCode>General</c:formatCode>
                <c:ptCount val="924"/>
                <c:pt idx="50">
                  <c:v>8.1199999840464443E-5</c:v>
                </c:pt>
                <c:pt idx="51">
                  <c:v>1.843399993958883E-3</c:v>
                </c:pt>
                <c:pt idx="52">
                  <c:v>1.6097999978228472E-3</c:v>
                </c:pt>
                <c:pt idx="57">
                  <c:v>2.4289799999678507E-2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39-4F62-9835-5E03FB2DC98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38">
                    <c:v>0</c:v>
                  </c:pt>
                  <c:pt idx="50">
                    <c:v>2.9999999999999997E-4</c:v>
                  </c:pt>
                  <c:pt idx="51">
                    <c:v>8.9999999999999998E-4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38">
                    <c:v>0</c:v>
                  </c:pt>
                  <c:pt idx="50">
                    <c:v>2.9999999999999997E-4</c:v>
                  </c:pt>
                  <c:pt idx="5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Active!$F$21:$F$944</c:f>
              <c:numCache>
                <c:formatCode>General</c:formatCode>
                <c:ptCount val="924"/>
                <c:pt idx="0">
                  <c:v>-26200</c:v>
                </c:pt>
                <c:pt idx="1">
                  <c:v>-26200</c:v>
                </c:pt>
                <c:pt idx="2">
                  <c:v>-26167.5</c:v>
                </c:pt>
                <c:pt idx="3">
                  <c:v>-25805</c:v>
                </c:pt>
                <c:pt idx="4">
                  <c:v>-25799</c:v>
                </c:pt>
                <c:pt idx="5">
                  <c:v>-25732</c:v>
                </c:pt>
                <c:pt idx="6">
                  <c:v>-25370</c:v>
                </c:pt>
                <c:pt idx="7">
                  <c:v>-25269</c:v>
                </c:pt>
                <c:pt idx="8">
                  <c:v>-24980</c:v>
                </c:pt>
                <c:pt idx="9">
                  <c:v>-24930</c:v>
                </c:pt>
                <c:pt idx="10">
                  <c:v>-24863</c:v>
                </c:pt>
                <c:pt idx="11">
                  <c:v>-24473</c:v>
                </c:pt>
                <c:pt idx="12">
                  <c:v>-24172</c:v>
                </c:pt>
                <c:pt idx="13">
                  <c:v>-24111</c:v>
                </c:pt>
                <c:pt idx="14">
                  <c:v>-24049</c:v>
                </c:pt>
                <c:pt idx="15">
                  <c:v>-23614</c:v>
                </c:pt>
                <c:pt idx="16">
                  <c:v>-23581</c:v>
                </c:pt>
                <c:pt idx="17">
                  <c:v>-23570</c:v>
                </c:pt>
                <c:pt idx="18">
                  <c:v>-23463</c:v>
                </c:pt>
                <c:pt idx="19">
                  <c:v>-23218</c:v>
                </c:pt>
                <c:pt idx="20">
                  <c:v>-23207</c:v>
                </c:pt>
                <c:pt idx="21">
                  <c:v>-23141</c:v>
                </c:pt>
                <c:pt idx="22">
                  <c:v>-23102</c:v>
                </c:pt>
                <c:pt idx="23">
                  <c:v>-23101</c:v>
                </c:pt>
                <c:pt idx="24">
                  <c:v>-23079</c:v>
                </c:pt>
                <c:pt idx="25">
                  <c:v>-23068</c:v>
                </c:pt>
                <c:pt idx="26">
                  <c:v>-9324</c:v>
                </c:pt>
                <c:pt idx="27">
                  <c:v>-8850</c:v>
                </c:pt>
                <c:pt idx="28">
                  <c:v>-5835</c:v>
                </c:pt>
                <c:pt idx="29">
                  <c:v>-5395</c:v>
                </c:pt>
                <c:pt idx="30">
                  <c:v>-5333</c:v>
                </c:pt>
                <c:pt idx="31">
                  <c:v>-4887</c:v>
                </c:pt>
                <c:pt idx="32">
                  <c:v>-4865</c:v>
                </c:pt>
                <c:pt idx="33">
                  <c:v>-4786</c:v>
                </c:pt>
                <c:pt idx="34">
                  <c:v>-3465</c:v>
                </c:pt>
                <c:pt idx="35">
                  <c:v>-2997</c:v>
                </c:pt>
                <c:pt idx="36">
                  <c:v>-2952</c:v>
                </c:pt>
                <c:pt idx="37">
                  <c:v>-1356.5</c:v>
                </c:pt>
                <c:pt idx="38">
                  <c:v>-1356.5</c:v>
                </c:pt>
                <c:pt idx="39">
                  <c:v>-1256.5</c:v>
                </c:pt>
                <c:pt idx="40">
                  <c:v>-2.5</c:v>
                </c:pt>
                <c:pt idx="41">
                  <c:v>0</c:v>
                </c:pt>
                <c:pt idx="42">
                  <c:v>3.5</c:v>
                </c:pt>
                <c:pt idx="43">
                  <c:v>6</c:v>
                </c:pt>
                <c:pt idx="44">
                  <c:v>23</c:v>
                </c:pt>
                <c:pt idx="45">
                  <c:v>40</c:v>
                </c:pt>
                <c:pt idx="46">
                  <c:v>62</c:v>
                </c:pt>
                <c:pt idx="47">
                  <c:v>96</c:v>
                </c:pt>
                <c:pt idx="48">
                  <c:v>121.5</c:v>
                </c:pt>
                <c:pt idx="49">
                  <c:v>124</c:v>
                </c:pt>
                <c:pt idx="50">
                  <c:v>474</c:v>
                </c:pt>
                <c:pt idx="51">
                  <c:v>943</c:v>
                </c:pt>
                <c:pt idx="52">
                  <c:v>971</c:v>
                </c:pt>
                <c:pt idx="53">
                  <c:v>2712.5</c:v>
                </c:pt>
                <c:pt idx="54">
                  <c:v>3141.5</c:v>
                </c:pt>
                <c:pt idx="55">
                  <c:v>5365.5</c:v>
                </c:pt>
                <c:pt idx="56">
                  <c:v>5392.5</c:v>
                </c:pt>
                <c:pt idx="57">
                  <c:v>6571</c:v>
                </c:pt>
                <c:pt idx="58">
                  <c:v>8500</c:v>
                </c:pt>
              </c:numCache>
            </c:numRef>
          </c:xVal>
          <c:yVal>
            <c:numRef>
              <c:f>Active!$K$21:$K$944</c:f>
              <c:numCache>
                <c:formatCode>General</c:formatCode>
                <c:ptCount val="924"/>
                <c:pt idx="37">
                  <c:v>-9.8470000375527889E-4</c:v>
                </c:pt>
                <c:pt idx="38">
                  <c:v>-8.8470000628149137E-4</c:v>
                </c:pt>
                <c:pt idx="39">
                  <c:v>1.8952999962493777E-3</c:v>
                </c:pt>
                <c:pt idx="40">
                  <c:v>6.3404999964404851E-3</c:v>
                </c:pt>
                <c:pt idx="41">
                  <c:v>-8.0000000161817297E-4</c:v>
                </c:pt>
                <c:pt idx="42">
                  <c:v>-1.8167000016546808E-3</c:v>
                </c:pt>
                <c:pt idx="43">
                  <c:v>-1.1572000003070571E-3</c:v>
                </c:pt>
                <c:pt idx="44">
                  <c:v>-3.5260000731796026E-4</c:v>
                </c:pt>
                <c:pt idx="45">
                  <c:v>-8.4800000331597403E-4</c:v>
                </c:pt>
                <c:pt idx="46">
                  <c:v>-2.2440000611823052E-4</c:v>
                </c:pt>
                <c:pt idx="47">
                  <c:v>-5.1520000124583021E-4</c:v>
                </c:pt>
                <c:pt idx="48">
                  <c:v>-9.0830000408459455E-4</c:v>
                </c:pt>
                <c:pt idx="49">
                  <c:v>2.5119999918388203E-4</c:v>
                </c:pt>
                <c:pt idx="53">
                  <c:v>4.5574999967357144E-3</c:v>
                </c:pt>
                <c:pt idx="54">
                  <c:v>9.2676999993273057E-3</c:v>
                </c:pt>
                <c:pt idx="55">
                  <c:v>1.829889999498846E-2</c:v>
                </c:pt>
                <c:pt idx="56">
                  <c:v>2.1541499998420477E-2</c:v>
                </c:pt>
                <c:pt idx="58">
                  <c:v>2.3799999995389953E-2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39-4F62-9835-5E03FB2DC98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38">
                    <c:v>0</c:v>
                  </c:pt>
                  <c:pt idx="50">
                    <c:v>2.9999999999999997E-4</c:v>
                  </c:pt>
                  <c:pt idx="51">
                    <c:v>8.9999999999999998E-4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38">
                    <c:v>0</c:v>
                  </c:pt>
                  <c:pt idx="50">
                    <c:v>2.9999999999999997E-4</c:v>
                  </c:pt>
                  <c:pt idx="5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Active!$F$21:$F$944</c:f>
              <c:numCache>
                <c:formatCode>General</c:formatCode>
                <c:ptCount val="924"/>
                <c:pt idx="0">
                  <c:v>-26200</c:v>
                </c:pt>
                <c:pt idx="1">
                  <c:v>-26200</c:v>
                </c:pt>
                <c:pt idx="2">
                  <c:v>-26167.5</c:v>
                </c:pt>
                <c:pt idx="3">
                  <c:v>-25805</c:v>
                </c:pt>
                <c:pt idx="4">
                  <c:v>-25799</c:v>
                </c:pt>
                <c:pt idx="5">
                  <c:v>-25732</c:v>
                </c:pt>
                <c:pt idx="6">
                  <c:v>-25370</c:v>
                </c:pt>
                <c:pt idx="7">
                  <c:v>-25269</c:v>
                </c:pt>
                <c:pt idx="8">
                  <c:v>-24980</c:v>
                </c:pt>
                <c:pt idx="9">
                  <c:v>-24930</c:v>
                </c:pt>
                <c:pt idx="10">
                  <c:v>-24863</c:v>
                </c:pt>
                <c:pt idx="11">
                  <c:v>-24473</c:v>
                </c:pt>
                <c:pt idx="12">
                  <c:v>-24172</c:v>
                </c:pt>
                <c:pt idx="13">
                  <c:v>-24111</c:v>
                </c:pt>
                <c:pt idx="14">
                  <c:v>-24049</c:v>
                </c:pt>
                <c:pt idx="15">
                  <c:v>-23614</c:v>
                </c:pt>
                <c:pt idx="16">
                  <c:v>-23581</c:v>
                </c:pt>
                <c:pt idx="17">
                  <c:v>-23570</c:v>
                </c:pt>
                <c:pt idx="18">
                  <c:v>-23463</c:v>
                </c:pt>
                <c:pt idx="19">
                  <c:v>-23218</c:v>
                </c:pt>
                <c:pt idx="20">
                  <c:v>-23207</c:v>
                </c:pt>
                <c:pt idx="21">
                  <c:v>-23141</c:v>
                </c:pt>
                <c:pt idx="22">
                  <c:v>-23102</c:v>
                </c:pt>
                <c:pt idx="23">
                  <c:v>-23101</c:v>
                </c:pt>
                <c:pt idx="24">
                  <c:v>-23079</c:v>
                </c:pt>
                <c:pt idx="25">
                  <c:v>-23068</c:v>
                </c:pt>
                <c:pt idx="26">
                  <c:v>-9324</c:v>
                </c:pt>
                <c:pt idx="27">
                  <c:v>-8850</c:v>
                </c:pt>
                <c:pt idx="28">
                  <c:v>-5835</c:v>
                </c:pt>
                <c:pt idx="29">
                  <c:v>-5395</c:v>
                </c:pt>
                <c:pt idx="30">
                  <c:v>-5333</c:v>
                </c:pt>
                <c:pt idx="31">
                  <c:v>-4887</c:v>
                </c:pt>
                <c:pt idx="32">
                  <c:v>-4865</c:v>
                </c:pt>
                <c:pt idx="33">
                  <c:v>-4786</c:v>
                </c:pt>
                <c:pt idx="34">
                  <c:v>-3465</c:v>
                </c:pt>
                <c:pt idx="35">
                  <c:v>-2997</c:v>
                </c:pt>
                <c:pt idx="36">
                  <c:v>-2952</c:v>
                </c:pt>
                <c:pt idx="37">
                  <c:v>-1356.5</c:v>
                </c:pt>
                <c:pt idx="38">
                  <c:v>-1356.5</c:v>
                </c:pt>
                <c:pt idx="39">
                  <c:v>-1256.5</c:v>
                </c:pt>
                <c:pt idx="40">
                  <c:v>-2.5</c:v>
                </c:pt>
                <c:pt idx="41">
                  <c:v>0</c:v>
                </c:pt>
                <c:pt idx="42">
                  <c:v>3.5</c:v>
                </c:pt>
                <c:pt idx="43">
                  <c:v>6</c:v>
                </c:pt>
                <c:pt idx="44">
                  <c:v>23</c:v>
                </c:pt>
                <c:pt idx="45">
                  <c:v>40</c:v>
                </c:pt>
                <c:pt idx="46">
                  <c:v>62</c:v>
                </c:pt>
                <c:pt idx="47">
                  <c:v>96</c:v>
                </c:pt>
                <c:pt idx="48">
                  <c:v>121.5</c:v>
                </c:pt>
                <c:pt idx="49">
                  <c:v>124</c:v>
                </c:pt>
                <c:pt idx="50">
                  <c:v>474</c:v>
                </c:pt>
                <c:pt idx="51">
                  <c:v>943</c:v>
                </c:pt>
                <c:pt idx="52">
                  <c:v>971</c:v>
                </c:pt>
                <c:pt idx="53">
                  <c:v>2712.5</c:v>
                </c:pt>
                <c:pt idx="54">
                  <c:v>3141.5</c:v>
                </c:pt>
                <c:pt idx="55">
                  <c:v>5365.5</c:v>
                </c:pt>
                <c:pt idx="56">
                  <c:v>5392.5</c:v>
                </c:pt>
                <c:pt idx="57">
                  <c:v>6571</c:v>
                </c:pt>
                <c:pt idx="58">
                  <c:v>8500</c:v>
                </c:pt>
              </c:numCache>
            </c:numRef>
          </c:xVal>
          <c:yVal>
            <c:numRef>
              <c:f>Active!$L$21:$L$944</c:f>
              <c:numCache>
                <c:formatCode>General</c:formatCode>
                <c:ptCount val="9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B39-4F62-9835-5E03FB2DC98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38">
                    <c:v>0</c:v>
                  </c:pt>
                  <c:pt idx="50">
                    <c:v>2.9999999999999997E-4</c:v>
                  </c:pt>
                  <c:pt idx="51">
                    <c:v>8.9999999999999998E-4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38">
                    <c:v>0</c:v>
                  </c:pt>
                  <c:pt idx="50">
                    <c:v>2.9999999999999997E-4</c:v>
                  </c:pt>
                  <c:pt idx="5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Active!$F$21:$F$944</c:f>
              <c:numCache>
                <c:formatCode>General</c:formatCode>
                <c:ptCount val="924"/>
                <c:pt idx="0">
                  <c:v>-26200</c:v>
                </c:pt>
                <c:pt idx="1">
                  <c:v>-26200</c:v>
                </c:pt>
                <c:pt idx="2">
                  <c:v>-26167.5</c:v>
                </c:pt>
                <c:pt idx="3">
                  <c:v>-25805</c:v>
                </c:pt>
                <c:pt idx="4">
                  <c:v>-25799</c:v>
                </c:pt>
                <c:pt idx="5">
                  <c:v>-25732</c:v>
                </c:pt>
                <c:pt idx="6">
                  <c:v>-25370</c:v>
                </c:pt>
                <c:pt idx="7">
                  <c:v>-25269</c:v>
                </c:pt>
                <c:pt idx="8">
                  <c:v>-24980</c:v>
                </c:pt>
                <c:pt idx="9">
                  <c:v>-24930</c:v>
                </c:pt>
                <c:pt idx="10">
                  <c:v>-24863</c:v>
                </c:pt>
                <c:pt idx="11">
                  <c:v>-24473</c:v>
                </c:pt>
                <c:pt idx="12">
                  <c:v>-24172</c:v>
                </c:pt>
                <c:pt idx="13">
                  <c:v>-24111</c:v>
                </c:pt>
                <c:pt idx="14">
                  <c:v>-24049</c:v>
                </c:pt>
                <c:pt idx="15">
                  <c:v>-23614</c:v>
                </c:pt>
                <c:pt idx="16">
                  <c:v>-23581</c:v>
                </c:pt>
                <c:pt idx="17">
                  <c:v>-23570</c:v>
                </c:pt>
                <c:pt idx="18">
                  <c:v>-23463</c:v>
                </c:pt>
                <c:pt idx="19">
                  <c:v>-23218</c:v>
                </c:pt>
                <c:pt idx="20">
                  <c:v>-23207</c:v>
                </c:pt>
                <c:pt idx="21">
                  <c:v>-23141</c:v>
                </c:pt>
                <c:pt idx="22">
                  <c:v>-23102</c:v>
                </c:pt>
                <c:pt idx="23">
                  <c:v>-23101</c:v>
                </c:pt>
                <c:pt idx="24">
                  <c:v>-23079</c:v>
                </c:pt>
                <c:pt idx="25">
                  <c:v>-23068</c:v>
                </c:pt>
                <c:pt idx="26">
                  <c:v>-9324</c:v>
                </c:pt>
                <c:pt idx="27">
                  <c:v>-8850</c:v>
                </c:pt>
                <c:pt idx="28">
                  <c:v>-5835</c:v>
                </c:pt>
                <c:pt idx="29">
                  <c:v>-5395</c:v>
                </c:pt>
                <c:pt idx="30">
                  <c:v>-5333</c:v>
                </c:pt>
                <c:pt idx="31">
                  <c:v>-4887</c:v>
                </c:pt>
                <c:pt idx="32">
                  <c:v>-4865</c:v>
                </c:pt>
                <c:pt idx="33">
                  <c:v>-4786</c:v>
                </c:pt>
                <c:pt idx="34">
                  <c:v>-3465</c:v>
                </c:pt>
                <c:pt idx="35">
                  <c:v>-2997</c:v>
                </c:pt>
                <c:pt idx="36">
                  <c:v>-2952</c:v>
                </c:pt>
                <c:pt idx="37">
                  <c:v>-1356.5</c:v>
                </c:pt>
                <c:pt idx="38">
                  <c:v>-1356.5</c:v>
                </c:pt>
                <c:pt idx="39">
                  <c:v>-1256.5</c:v>
                </c:pt>
                <c:pt idx="40">
                  <c:v>-2.5</c:v>
                </c:pt>
                <c:pt idx="41">
                  <c:v>0</c:v>
                </c:pt>
                <c:pt idx="42">
                  <c:v>3.5</c:v>
                </c:pt>
                <c:pt idx="43">
                  <c:v>6</c:v>
                </c:pt>
                <c:pt idx="44">
                  <c:v>23</c:v>
                </c:pt>
                <c:pt idx="45">
                  <c:v>40</c:v>
                </c:pt>
                <c:pt idx="46">
                  <c:v>62</c:v>
                </c:pt>
                <c:pt idx="47">
                  <c:v>96</c:v>
                </c:pt>
                <c:pt idx="48">
                  <c:v>121.5</c:v>
                </c:pt>
                <c:pt idx="49">
                  <c:v>124</c:v>
                </c:pt>
                <c:pt idx="50">
                  <c:v>474</c:v>
                </c:pt>
                <c:pt idx="51">
                  <c:v>943</c:v>
                </c:pt>
                <c:pt idx="52">
                  <c:v>971</c:v>
                </c:pt>
                <c:pt idx="53">
                  <c:v>2712.5</c:v>
                </c:pt>
                <c:pt idx="54">
                  <c:v>3141.5</c:v>
                </c:pt>
                <c:pt idx="55">
                  <c:v>5365.5</c:v>
                </c:pt>
                <c:pt idx="56">
                  <c:v>5392.5</c:v>
                </c:pt>
                <c:pt idx="57">
                  <c:v>6571</c:v>
                </c:pt>
                <c:pt idx="58">
                  <c:v>8500</c:v>
                </c:pt>
              </c:numCache>
            </c:numRef>
          </c:xVal>
          <c:yVal>
            <c:numRef>
              <c:f>Active!$M$21:$M$944</c:f>
              <c:numCache>
                <c:formatCode>General</c:formatCode>
                <c:ptCount val="9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B39-4F62-9835-5E03FB2DC98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38">
                    <c:v>0</c:v>
                  </c:pt>
                  <c:pt idx="50">
                    <c:v>2.9999999999999997E-4</c:v>
                  </c:pt>
                  <c:pt idx="51">
                    <c:v>8.9999999999999998E-4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38">
                    <c:v>0</c:v>
                  </c:pt>
                  <c:pt idx="50">
                    <c:v>2.9999999999999997E-4</c:v>
                  </c:pt>
                  <c:pt idx="5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Active!$F$21:$F$944</c:f>
              <c:numCache>
                <c:formatCode>General</c:formatCode>
                <c:ptCount val="924"/>
                <c:pt idx="0">
                  <c:v>-26200</c:v>
                </c:pt>
                <c:pt idx="1">
                  <c:v>-26200</c:v>
                </c:pt>
                <c:pt idx="2">
                  <c:v>-26167.5</c:v>
                </c:pt>
                <c:pt idx="3">
                  <c:v>-25805</c:v>
                </c:pt>
                <c:pt idx="4">
                  <c:v>-25799</c:v>
                </c:pt>
                <c:pt idx="5">
                  <c:v>-25732</c:v>
                </c:pt>
                <c:pt idx="6">
                  <c:v>-25370</c:v>
                </c:pt>
                <c:pt idx="7">
                  <c:v>-25269</c:v>
                </c:pt>
                <c:pt idx="8">
                  <c:v>-24980</c:v>
                </c:pt>
                <c:pt idx="9">
                  <c:v>-24930</c:v>
                </c:pt>
                <c:pt idx="10">
                  <c:v>-24863</c:v>
                </c:pt>
                <c:pt idx="11">
                  <c:v>-24473</c:v>
                </c:pt>
                <c:pt idx="12">
                  <c:v>-24172</c:v>
                </c:pt>
                <c:pt idx="13">
                  <c:v>-24111</c:v>
                </c:pt>
                <c:pt idx="14">
                  <c:v>-24049</c:v>
                </c:pt>
                <c:pt idx="15">
                  <c:v>-23614</c:v>
                </c:pt>
                <c:pt idx="16">
                  <c:v>-23581</c:v>
                </c:pt>
                <c:pt idx="17">
                  <c:v>-23570</c:v>
                </c:pt>
                <c:pt idx="18">
                  <c:v>-23463</c:v>
                </c:pt>
                <c:pt idx="19">
                  <c:v>-23218</c:v>
                </c:pt>
                <c:pt idx="20">
                  <c:v>-23207</c:v>
                </c:pt>
                <c:pt idx="21">
                  <c:v>-23141</c:v>
                </c:pt>
                <c:pt idx="22">
                  <c:v>-23102</c:v>
                </c:pt>
                <c:pt idx="23">
                  <c:v>-23101</c:v>
                </c:pt>
                <c:pt idx="24">
                  <c:v>-23079</c:v>
                </c:pt>
                <c:pt idx="25">
                  <c:v>-23068</c:v>
                </c:pt>
                <c:pt idx="26">
                  <c:v>-9324</c:v>
                </c:pt>
                <c:pt idx="27">
                  <c:v>-8850</c:v>
                </c:pt>
                <c:pt idx="28">
                  <c:v>-5835</c:v>
                </c:pt>
                <c:pt idx="29">
                  <c:v>-5395</c:v>
                </c:pt>
                <c:pt idx="30">
                  <c:v>-5333</c:v>
                </c:pt>
                <c:pt idx="31">
                  <c:v>-4887</c:v>
                </c:pt>
                <c:pt idx="32">
                  <c:v>-4865</c:v>
                </c:pt>
                <c:pt idx="33">
                  <c:v>-4786</c:v>
                </c:pt>
                <c:pt idx="34">
                  <c:v>-3465</c:v>
                </c:pt>
                <c:pt idx="35">
                  <c:v>-2997</c:v>
                </c:pt>
                <c:pt idx="36">
                  <c:v>-2952</c:v>
                </c:pt>
                <c:pt idx="37">
                  <c:v>-1356.5</c:v>
                </c:pt>
                <c:pt idx="38">
                  <c:v>-1356.5</c:v>
                </c:pt>
                <c:pt idx="39">
                  <c:v>-1256.5</c:v>
                </c:pt>
                <c:pt idx="40">
                  <c:v>-2.5</c:v>
                </c:pt>
                <c:pt idx="41">
                  <c:v>0</c:v>
                </c:pt>
                <c:pt idx="42">
                  <c:v>3.5</c:v>
                </c:pt>
                <c:pt idx="43">
                  <c:v>6</c:v>
                </c:pt>
                <c:pt idx="44">
                  <c:v>23</c:v>
                </c:pt>
                <c:pt idx="45">
                  <c:v>40</c:v>
                </c:pt>
                <c:pt idx="46">
                  <c:v>62</c:v>
                </c:pt>
                <c:pt idx="47">
                  <c:v>96</c:v>
                </c:pt>
                <c:pt idx="48">
                  <c:v>121.5</c:v>
                </c:pt>
                <c:pt idx="49">
                  <c:v>124</c:v>
                </c:pt>
                <c:pt idx="50">
                  <c:v>474</c:v>
                </c:pt>
                <c:pt idx="51">
                  <c:v>943</c:v>
                </c:pt>
                <c:pt idx="52">
                  <c:v>971</c:v>
                </c:pt>
                <c:pt idx="53">
                  <c:v>2712.5</c:v>
                </c:pt>
                <c:pt idx="54">
                  <c:v>3141.5</c:v>
                </c:pt>
                <c:pt idx="55">
                  <c:v>5365.5</c:v>
                </c:pt>
                <c:pt idx="56">
                  <c:v>5392.5</c:v>
                </c:pt>
                <c:pt idx="57">
                  <c:v>6571</c:v>
                </c:pt>
                <c:pt idx="58">
                  <c:v>8500</c:v>
                </c:pt>
              </c:numCache>
            </c:numRef>
          </c:xVal>
          <c:yVal>
            <c:numRef>
              <c:f>Active!$N$21:$N$944</c:f>
              <c:numCache>
                <c:formatCode>General</c:formatCode>
                <c:ptCount val="9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B39-4F62-9835-5E03FB2DC98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Active!$F$21:$F$944</c:f>
              <c:numCache>
                <c:formatCode>General</c:formatCode>
                <c:ptCount val="924"/>
                <c:pt idx="0">
                  <c:v>-26200</c:v>
                </c:pt>
                <c:pt idx="1">
                  <c:v>-26200</c:v>
                </c:pt>
                <c:pt idx="2">
                  <c:v>-26167.5</c:v>
                </c:pt>
                <c:pt idx="3">
                  <c:v>-25805</c:v>
                </c:pt>
                <c:pt idx="4">
                  <c:v>-25799</c:v>
                </c:pt>
                <c:pt idx="5">
                  <c:v>-25732</c:v>
                </c:pt>
                <c:pt idx="6">
                  <c:v>-25370</c:v>
                </c:pt>
                <c:pt idx="7">
                  <c:v>-25269</c:v>
                </c:pt>
                <c:pt idx="8">
                  <c:v>-24980</c:v>
                </c:pt>
                <c:pt idx="9">
                  <c:v>-24930</c:v>
                </c:pt>
                <c:pt idx="10">
                  <c:v>-24863</c:v>
                </c:pt>
                <c:pt idx="11">
                  <c:v>-24473</c:v>
                </c:pt>
                <c:pt idx="12">
                  <c:v>-24172</c:v>
                </c:pt>
                <c:pt idx="13">
                  <c:v>-24111</c:v>
                </c:pt>
                <c:pt idx="14">
                  <c:v>-24049</c:v>
                </c:pt>
                <c:pt idx="15">
                  <c:v>-23614</c:v>
                </c:pt>
                <c:pt idx="16">
                  <c:v>-23581</c:v>
                </c:pt>
                <c:pt idx="17">
                  <c:v>-23570</c:v>
                </c:pt>
                <c:pt idx="18">
                  <c:v>-23463</c:v>
                </c:pt>
                <c:pt idx="19">
                  <c:v>-23218</c:v>
                </c:pt>
                <c:pt idx="20">
                  <c:v>-23207</c:v>
                </c:pt>
                <c:pt idx="21">
                  <c:v>-23141</c:v>
                </c:pt>
                <c:pt idx="22">
                  <c:v>-23102</c:v>
                </c:pt>
                <c:pt idx="23">
                  <c:v>-23101</c:v>
                </c:pt>
                <c:pt idx="24">
                  <c:v>-23079</c:v>
                </c:pt>
                <c:pt idx="25">
                  <c:v>-23068</c:v>
                </c:pt>
                <c:pt idx="26">
                  <c:v>-9324</c:v>
                </c:pt>
                <c:pt idx="27">
                  <c:v>-8850</c:v>
                </c:pt>
                <c:pt idx="28">
                  <c:v>-5835</c:v>
                </c:pt>
                <c:pt idx="29">
                  <c:v>-5395</c:v>
                </c:pt>
                <c:pt idx="30">
                  <c:v>-5333</c:v>
                </c:pt>
                <c:pt idx="31">
                  <c:v>-4887</c:v>
                </c:pt>
                <c:pt idx="32">
                  <c:v>-4865</c:v>
                </c:pt>
                <c:pt idx="33">
                  <c:v>-4786</c:v>
                </c:pt>
                <c:pt idx="34">
                  <c:v>-3465</c:v>
                </c:pt>
                <c:pt idx="35">
                  <c:v>-2997</c:v>
                </c:pt>
                <c:pt idx="36">
                  <c:v>-2952</c:v>
                </c:pt>
                <c:pt idx="37">
                  <c:v>-1356.5</c:v>
                </c:pt>
                <c:pt idx="38">
                  <c:v>-1356.5</c:v>
                </c:pt>
                <c:pt idx="39">
                  <c:v>-1256.5</c:v>
                </c:pt>
                <c:pt idx="40">
                  <c:v>-2.5</c:v>
                </c:pt>
                <c:pt idx="41">
                  <c:v>0</c:v>
                </c:pt>
                <c:pt idx="42">
                  <c:v>3.5</c:v>
                </c:pt>
                <c:pt idx="43">
                  <c:v>6</c:v>
                </c:pt>
                <c:pt idx="44">
                  <c:v>23</c:v>
                </c:pt>
                <c:pt idx="45">
                  <c:v>40</c:v>
                </c:pt>
                <c:pt idx="46">
                  <c:v>62</c:v>
                </c:pt>
                <c:pt idx="47">
                  <c:v>96</c:v>
                </c:pt>
                <c:pt idx="48">
                  <c:v>121.5</c:v>
                </c:pt>
                <c:pt idx="49">
                  <c:v>124</c:v>
                </c:pt>
                <c:pt idx="50">
                  <c:v>474</c:v>
                </c:pt>
                <c:pt idx="51">
                  <c:v>943</c:v>
                </c:pt>
                <c:pt idx="52">
                  <c:v>971</c:v>
                </c:pt>
                <c:pt idx="53">
                  <c:v>2712.5</c:v>
                </c:pt>
                <c:pt idx="54">
                  <c:v>3141.5</c:v>
                </c:pt>
                <c:pt idx="55">
                  <c:v>5365.5</c:v>
                </c:pt>
                <c:pt idx="56">
                  <c:v>5392.5</c:v>
                </c:pt>
                <c:pt idx="57">
                  <c:v>6571</c:v>
                </c:pt>
                <c:pt idx="58">
                  <c:v>8500</c:v>
                </c:pt>
              </c:numCache>
            </c:numRef>
          </c:xVal>
          <c:yVal>
            <c:numRef>
              <c:f>Active!$O$21:$O$944</c:f>
              <c:numCache>
                <c:formatCode>General</c:formatCode>
                <c:ptCount val="924"/>
                <c:pt idx="31">
                  <c:v>-1.0619720657857351E-2</c:v>
                </c:pt>
                <c:pt idx="32">
                  <c:v>-1.0563111390400743E-2</c:v>
                </c:pt>
                <c:pt idx="33">
                  <c:v>-1.0359832657261106E-2</c:v>
                </c:pt>
                <c:pt idx="34">
                  <c:v>-6.9607034613438897E-3</c:v>
                </c:pt>
                <c:pt idx="35">
                  <c:v>-5.7564699536305974E-3</c:v>
                </c:pt>
                <c:pt idx="36">
                  <c:v>-5.6406782701966269E-3</c:v>
                </c:pt>
                <c:pt idx="37">
                  <c:v>-1.5352198053321903E-3</c:v>
                </c:pt>
                <c:pt idx="38">
                  <c:v>-1.5352198053321903E-3</c:v>
                </c:pt>
                <c:pt idx="39">
                  <c:v>-1.2779049532567004E-3</c:v>
                </c:pt>
                <c:pt idx="40">
                  <c:v>1.9488232917699395E-3</c:v>
                </c:pt>
                <c:pt idx="41">
                  <c:v>1.9552561630718267E-3</c:v>
                </c:pt>
                <c:pt idx="42">
                  <c:v>1.9642621828944687E-3</c:v>
                </c:pt>
                <c:pt idx="43">
                  <c:v>1.9706950541963559E-3</c:v>
                </c:pt>
                <c:pt idx="44">
                  <c:v>2.0144385790491891E-3</c:v>
                </c:pt>
                <c:pt idx="45">
                  <c:v>2.0581821039020224E-3</c:v>
                </c:pt>
                <c:pt idx="46">
                  <c:v>2.1147913713586305E-3</c:v>
                </c:pt>
                <c:pt idx="47">
                  <c:v>2.2022784210642969E-3</c:v>
                </c:pt>
                <c:pt idx="48">
                  <c:v>2.2678937083435466E-3</c:v>
                </c:pt>
                <c:pt idx="49">
                  <c:v>2.2743265796454338E-3</c:v>
                </c:pt>
                <c:pt idx="50">
                  <c:v>3.1749285619096478E-3</c:v>
                </c:pt>
                <c:pt idx="51">
                  <c:v>4.3817352181436935E-3</c:v>
                </c:pt>
                <c:pt idx="52">
                  <c:v>4.4537833767248312E-3</c:v>
                </c:pt>
                <c:pt idx="53">
                  <c:v>8.9349215256194839E-3</c:v>
                </c:pt>
                <c:pt idx="54">
                  <c:v>1.0038802241023333E-2</c:v>
                </c:pt>
                <c:pt idx="55">
                  <c:v>1.5761484551182224E-2</c:v>
                </c:pt>
                <c:pt idx="56">
                  <c:v>1.5830959561242607E-2</c:v>
                </c:pt>
                <c:pt idx="57">
                  <c:v>1.8863415092952248E-2</c:v>
                </c:pt>
                <c:pt idx="58">
                  <c:v>2.3827018589488446E-2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B39-4F62-9835-5E03FB2DC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221800"/>
        <c:axId val="1"/>
      </c:scatterChart>
      <c:valAx>
        <c:axId val="535221800"/>
        <c:scaling>
          <c:orientation val="minMax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5358572602665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565868660356851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5221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545475754924572"/>
          <c:y val="0.9204921861831491"/>
          <c:w val="0.82020371695962235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28575</xdr:colOff>
      <xdr:row>17</xdr:row>
      <xdr:rowOff>161925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03AB51BF-9DF3-BB64-90E6-11FC6770F9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85725</xdr:colOff>
      <xdr:row>0</xdr:row>
      <xdr:rowOff>47625</xdr:rowOff>
    </xdr:from>
    <xdr:to>
      <xdr:col>27</xdr:col>
      <xdr:colOff>209550</xdr:colOff>
      <xdr:row>17</xdr:row>
      <xdr:rowOff>133350</xdr:rowOff>
    </xdr:to>
    <xdr:graphicFrame macro="">
      <xdr:nvGraphicFramePr>
        <xdr:cNvPr id="1030" name="Chart 4">
          <a:extLst>
            <a:ext uri="{FF2B5EF4-FFF2-40B4-BE49-F238E27FC236}">
              <a16:creationId xmlns:a16="http://schemas.microsoft.com/office/drawing/2014/main" id="{BCD926A8-E30E-5301-D868-1083145AA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97" TargetMode="External"/><Relationship Id="rId13" Type="http://schemas.openxmlformats.org/officeDocument/2006/relationships/hyperlink" Target="http://www.bav-astro.de/sfs/BAVM_link.php?BAVMnr=97" TargetMode="External"/><Relationship Id="rId18" Type="http://schemas.openxmlformats.org/officeDocument/2006/relationships/hyperlink" Target="http://www.bav-astro.de/sfs/BAVM_link.php?BAVMnr=97" TargetMode="External"/><Relationship Id="rId26" Type="http://schemas.openxmlformats.org/officeDocument/2006/relationships/hyperlink" Target="http://www.bav-astro.de/sfs/BAVM_link.php?BAVMnr=117" TargetMode="External"/><Relationship Id="rId3" Type="http://schemas.openxmlformats.org/officeDocument/2006/relationships/hyperlink" Target="http://www.bav-astro.de/sfs/BAVM_link.php?BAVMnr=97" TargetMode="External"/><Relationship Id="rId21" Type="http://schemas.openxmlformats.org/officeDocument/2006/relationships/hyperlink" Target="http://www.bav-astro.de/sfs/BAVM_link.php?BAVMnr=97" TargetMode="External"/><Relationship Id="rId7" Type="http://schemas.openxmlformats.org/officeDocument/2006/relationships/hyperlink" Target="http://www.bav-astro.de/sfs/BAVM_link.php?BAVMnr=97" TargetMode="External"/><Relationship Id="rId12" Type="http://schemas.openxmlformats.org/officeDocument/2006/relationships/hyperlink" Target="http://www.bav-astro.de/sfs/BAVM_link.php?BAVMnr=97" TargetMode="External"/><Relationship Id="rId17" Type="http://schemas.openxmlformats.org/officeDocument/2006/relationships/hyperlink" Target="http://www.bav-astro.de/sfs/BAVM_link.php?BAVMnr=97" TargetMode="External"/><Relationship Id="rId25" Type="http://schemas.openxmlformats.org/officeDocument/2006/relationships/hyperlink" Target="http://www.bav-astro.de/sfs/BAVM_link.php?BAVMnr=152" TargetMode="External"/><Relationship Id="rId2" Type="http://schemas.openxmlformats.org/officeDocument/2006/relationships/hyperlink" Target="http://www.bav-astro.de/sfs/BAVM_link.php?BAVMnr=97" TargetMode="External"/><Relationship Id="rId16" Type="http://schemas.openxmlformats.org/officeDocument/2006/relationships/hyperlink" Target="http://www.bav-astro.de/sfs/BAVM_link.php?BAVMnr=97" TargetMode="External"/><Relationship Id="rId20" Type="http://schemas.openxmlformats.org/officeDocument/2006/relationships/hyperlink" Target="http://www.bav-astro.de/sfs/BAVM_link.php?BAVMnr=97" TargetMode="External"/><Relationship Id="rId29" Type="http://schemas.openxmlformats.org/officeDocument/2006/relationships/hyperlink" Target="http://www.bav-astro.de/sfs/BAVM_link.php?BAVMnr=203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97" TargetMode="External"/><Relationship Id="rId11" Type="http://schemas.openxmlformats.org/officeDocument/2006/relationships/hyperlink" Target="http://www.bav-astro.de/sfs/BAVM_link.php?BAVMnr=97" TargetMode="External"/><Relationship Id="rId24" Type="http://schemas.openxmlformats.org/officeDocument/2006/relationships/hyperlink" Target="http://www.bav-astro.de/sfs/BAVM_link.php?BAVMnr=97" TargetMode="External"/><Relationship Id="rId5" Type="http://schemas.openxmlformats.org/officeDocument/2006/relationships/hyperlink" Target="http://www.bav-astro.de/sfs/BAVM_link.php?BAVMnr=97" TargetMode="External"/><Relationship Id="rId15" Type="http://schemas.openxmlformats.org/officeDocument/2006/relationships/hyperlink" Target="http://www.bav-astro.de/sfs/BAVM_link.php?BAVMnr=97" TargetMode="External"/><Relationship Id="rId23" Type="http://schemas.openxmlformats.org/officeDocument/2006/relationships/hyperlink" Target="http://www.bav-astro.de/sfs/BAVM_link.php?BAVMnr=97" TargetMode="External"/><Relationship Id="rId28" Type="http://schemas.openxmlformats.org/officeDocument/2006/relationships/hyperlink" Target="http://www.konkoly.hu/cgi-bin/IBVS?5676" TargetMode="External"/><Relationship Id="rId10" Type="http://schemas.openxmlformats.org/officeDocument/2006/relationships/hyperlink" Target="http://www.bav-astro.de/sfs/BAVM_link.php?BAVMnr=97" TargetMode="External"/><Relationship Id="rId19" Type="http://schemas.openxmlformats.org/officeDocument/2006/relationships/hyperlink" Target="http://www.bav-astro.de/sfs/BAVM_link.php?BAVMnr=97" TargetMode="External"/><Relationship Id="rId31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bav-astro.de/sfs/BAVM_link.php?BAVMnr=97" TargetMode="External"/><Relationship Id="rId9" Type="http://schemas.openxmlformats.org/officeDocument/2006/relationships/hyperlink" Target="http://www.bav-astro.de/sfs/BAVM_link.php?BAVMnr=97" TargetMode="External"/><Relationship Id="rId14" Type="http://schemas.openxmlformats.org/officeDocument/2006/relationships/hyperlink" Target="http://www.bav-astro.de/sfs/BAVM_link.php?BAVMnr=97" TargetMode="External"/><Relationship Id="rId22" Type="http://schemas.openxmlformats.org/officeDocument/2006/relationships/hyperlink" Target="http://www.bav-astro.de/sfs/BAVM_link.php?BAVMnr=97" TargetMode="External"/><Relationship Id="rId27" Type="http://schemas.openxmlformats.org/officeDocument/2006/relationships/hyperlink" Target="http://www.konkoly.hu/cgi-bin/IBVS?5594" TargetMode="External"/><Relationship Id="rId30" Type="http://schemas.openxmlformats.org/officeDocument/2006/relationships/hyperlink" Target="http://www.bav-astro.de/sfs/BAVM_link.php?BAVMnr=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79"/>
  <sheetViews>
    <sheetView tabSelected="1" workbookViewId="0">
      <pane xSplit="14" ySplit="22" topLeftCell="O64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10.2851562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252</v>
      </c>
      <c r="B1" s="25"/>
      <c r="C1" s="24"/>
    </row>
    <row r="2" spans="1:6">
      <c r="A2" t="s">
        <v>25</v>
      </c>
      <c r="B2" s="26" t="s">
        <v>39</v>
      </c>
    </row>
    <row r="4" spans="1:6" ht="14.25" thickTop="1" thickBot="1">
      <c r="A4" s="7" t="s">
        <v>1</v>
      </c>
      <c r="C4" s="3">
        <v>28782.333999999999</v>
      </c>
      <c r="D4" s="4">
        <v>0.45017499999999999</v>
      </c>
    </row>
    <row r="5" spans="1:6" ht="13.5" thickTop="1">
      <c r="A5" s="27" t="s">
        <v>40</v>
      </c>
      <c r="B5" s="28"/>
      <c r="C5" s="29">
        <v>-9.5</v>
      </c>
      <c r="D5" s="28" t="s">
        <v>41</v>
      </c>
    </row>
    <row r="6" spans="1:6">
      <c r="A6" s="7" t="s">
        <v>2</v>
      </c>
    </row>
    <row r="7" spans="1:6">
      <c r="A7" t="s">
        <v>3</v>
      </c>
      <c r="C7">
        <v>50281.562100000003</v>
      </c>
      <c r="D7" s="12" t="s">
        <v>31</v>
      </c>
    </row>
    <row r="8" spans="1:6">
      <c r="A8" t="s">
        <v>4</v>
      </c>
      <c r="C8">
        <v>0.82057619999999998</v>
      </c>
      <c r="D8" s="13" t="s">
        <v>34</v>
      </c>
    </row>
    <row r="9" spans="1:6">
      <c r="A9" s="41" t="s">
        <v>45</v>
      </c>
      <c r="B9" s="42">
        <v>55</v>
      </c>
      <c r="C9" s="31" t="str">
        <f>"F"&amp;B9</f>
        <v>F55</v>
      </c>
      <c r="D9" s="12" t="str">
        <f>"G"&amp;B9</f>
        <v>G55</v>
      </c>
    </row>
    <row r="10" spans="1:6" ht="13.5" thickBot="1">
      <c r="A10" s="28"/>
      <c r="B10" s="28"/>
      <c r="C10" s="6" t="s">
        <v>21</v>
      </c>
      <c r="D10" s="6" t="s">
        <v>22</v>
      </c>
      <c r="E10" s="28"/>
    </row>
    <row r="11" spans="1:6">
      <c r="A11" s="28" t="s">
        <v>17</v>
      </c>
      <c r="B11" s="28"/>
      <c r="C11" s="30">
        <f ca="1">INTERCEPT(INDIRECT($D$9):G992,INDIRECT($C$9):F992)</f>
        <v>1.9552561630718267E-3</v>
      </c>
      <c r="D11" s="5"/>
      <c r="E11" s="28"/>
    </row>
    <row r="12" spans="1:6">
      <c r="A12" s="28" t="s">
        <v>18</v>
      </c>
      <c r="B12" s="28"/>
      <c r="C12" s="30">
        <f ca="1">SLOPE(INDIRECT($D$9):G992,INDIRECT($C$9):F992)</f>
        <v>2.5731485207548963E-6</v>
      </c>
      <c r="D12" s="5"/>
      <c r="E12" s="28"/>
    </row>
    <row r="13" spans="1:6">
      <c r="A13" s="28" t="s">
        <v>20</v>
      </c>
      <c r="B13" s="28"/>
      <c r="C13" s="5" t="s">
        <v>15</v>
      </c>
    </row>
    <row r="14" spans="1:6">
      <c r="A14" s="28"/>
      <c r="B14" s="28"/>
      <c r="C14" s="28"/>
    </row>
    <row r="15" spans="1:6">
      <c r="A15" s="32" t="s">
        <v>19</v>
      </c>
      <c r="B15" s="28"/>
      <c r="C15" s="33">
        <f ca="1">(C7+C11)+(C8+C12)*INT(MAX(F21:F3533))</f>
        <v>57256.483627018592</v>
      </c>
      <c r="E15" s="34" t="s">
        <v>46</v>
      </c>
      <c r="F15" s="29">
        <v>1</v>
      </c>
    </row>
    <row r="16" spans="1:6">
      <c r="A16" s="36" t="s">
        <v>5</v>
      </c>
      <c r="B16" s="28"/>
      <c r="C16" s="37">
        <f ca="1">+C8+C12</f>
        <v>0.82057877314852068</v>
      </c>
      <c r="E16" s="34" t="s">
        <v>42</v>
      </c>
      <c r="F16" s="35">
        <f ca="1">NOW()+15018.5+$C$5/24</f>
        <v>60320.701834722218</v>
      </c>
    </row>
    <row r="17" spans="1:17" ht="13.5" thickBot="1">
      <c r="A17" s="34" t="s">
        <v>38</v>
      </c>
      <c r="B17" s="28"/>
      <c r="C17" s="28">
        <f>COUNT(C21:C2191)</f>
        <v>59</v>
      </c>
      <c r="E17" s="34" t="s">
        <v>47</v>
      </c>
      <c r="F17" s="35">
        <f ca="1">ROUND(2*(F16-$C$7)/$C$8,0)/2+F15</f>
        <v>12235.5</v>
      </c>
    </row>
    <row r="18" spans="1:17" ht="14.25" thickTop="1" thickBot="1">
      <c r="A18" s="36" t="s">
        <v>6</v>
      </c>
      <c r="B18" s="28"/>
      <c r="C18" s="39">
        <f ca="1">+C15</f>
        <v>57256.483627018592</v>
      </c>
      <c r="D18" s="40">
        <f ca="1">+C16</f>
        <v>0.82057877314852068</v>
      </c>
      <c r="E18" s="34" t="s">
        <v>43</v>
      </c>
      <c r="F18" s="12">
        <f ca="1">ROUND(2*(F16-$C$15)/$C$16,0)/2+F15</f>
        <v>3735</v>
      </c>
    </row>
    <row r="19" spans="1:17" ht="13.5" thickTop="1">
      <c r="E19" s="34" t="s">
        <v>44</v>
      </c>
      <c r="F19" s="38">
        <f ca="1">+$C$15+$C$16*F18-15018.5-$C$5/24</f>
        <v>45303.241178061653</v>
      </c>
    </row>
    <row r="20" spans="1:17" ht="13.5" thickBot="1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56</v>
      </c>
      <c r="I20" s="9" t="s">
        <v>59</v>
      </c>
      <c r="J20" s="9" t="s">
        <v>53</v>
      </c>
      <c r="K20" s="9" t="s">
        <v>51</v>
      </c>
      <c r="L20" s="9" t="s">
        <v>249</v>
      </c>
      <c r="M20" s="9" t="s">
        <v>250</v>
      </c>
      <c r="N20" s="9" t="s">
        <v>251</v>
      </c>
      <c r="O20" s="9" t="s">
        <v>24</v>
      </c>
      <c r="P20" s="8" t="s">
        <v>23</v>
      </c>
      <c r="Q20" s="6" t="s">
        <v>16</v>
      </c>
    </row>
    <row r="21" spans="1:17">
      <c r="A21" t="s">
        <v>13</v>
      </c>
      <c r="C21" s="10">
        <v>28782.333999999999</v>
      </c>
      <c r="D21" s="10" t="s">
        <v>15</v>
      </c>
      <c r="E21">
        <f t="shared" ref="E21:E52" si="0">+(C21-C$7)/C$8</f>
        <v>-26200.160448231381</v>
      </c>
      <c r="F21">
        <f t="shared" ref="F21:F52" si="1">ROUND(2*E21,0)/2</f>
        <v>-26200</v>
      </c>
      <c r="G21">
        <f t="shared" ref="G21:G52" si="2">+C21-(C$7+F21*C$8)</f>
        <v>-0.13166000000273925</v>
      </c>
      <c r="H21">
        <f t="shared" ref="H21:H57" si="3">+G21</f>
        <v>-0.13166000000273925</v>
      </c>
      <c r="Q21" s="2">
        <f t="shared" ref="Q21:Q52" si="4">+C21-15018.5</f>
        <v>13763.833999999999</v>
      </c>
    </row>
    <row r="22" spans="1:17">
      <c r="A22" t="s">
        <v>30</v>
      </c>
      <c r="B22" s="5" t="s">
        <v>32</v>
      </c>
      <c r="C22" s="10">
        <v>28782.357</v>
      </c>
      <c r="D22" s="10"/>
      <c r="E22">
        <f t="shared" si="0"/>
        <v>-26200.132419146452</v>
      </c>
      <c r="F22">
        <f t="shared" si="1"/>
        <v>-26200</v>
      </c>
      <c r="G22">
        <f t="shared" si="2"/>
        <v>-0.10866000000169151</v>
      </c>
      <c r="H22">
        <f t="shared" si="3"/>
        <v>-0.10866000000169151</v>
      </c>
      <c r="I22" s="11"/>
      <c r="K22" s="5"/>
      <c r="Q22" s="2">
        <f t="shared" si="4"/>
        <v>13763.857</v>
      </c>
    </row>
    <row r="23" spans="1:17">
      <c r="A23" t="s">
        <v>30</v>
      </c>
      <c r="B23" s="5" t="s">
        <v>33</v>
      </c>
      <c r="C23" s="10">
        <v>28809.331999999999</v>
      </c>
      <c r="D23" s="10"/>
      <c r="E23">
        <f t="shared" si="0"/>
        <v>-26167.259177148942</v>
      </c>
      <c r="F23">
        <f t="shared" si="1"/>
        <v>-26167.5</v>
      </c>
      <c r="G23">
        <f t="shared" si="2"/>
        <v>0.19761349999680533</v>
      </c>
      <c r="H23">
        <f t="shared" si="3"/>
        <v>0.19761349999680533</v>
      </c>
      <c r="I23" s="11"/>
      <c r="K23" s="5"/>
      <c r="Q23" s="2">
        <f t="shared" si="4"/>
        <v>13790.831999999999</v>
      </c>
    </row>
    <row r="24" spans="1:17">
      <c r="A24" t="s">
        <v>30</v>
      </c>
      <c r="B24" s="5" t="s">
        <v>32</v>
      </c>
      <c r="C24" s="10">
        <v>29106.436000000002</v>
      </c>
      <c r="D24" s="10"/>
      <c r="E24">
        <f t="shared" si="0"/>
        <v>-25805.191644602906</v>
      </c>
      <c r="F24">
        <f t="shared" si="1"/>
        <v>-25805</v>
      </c>
      <c r="G24">
        <f t="shared" si="2"/>
        <v>-0.15725900000325055</v>
      </c>
      <c r="H24">
        <f t="shared" si="3"/>
        <v>-0.15725900000325055</v>
      </c>
      <c r="I24" s="11"/>
      <c r="K24" s="5"/>
      <c r="Q24" s="2">
        <f t="shared" si="4"/>
        <v>14087.936000000002</v>
      </c>
    </row>
    <row r="25" spans="1:17">
      <c r="A25" t="s">
        <v>30</v>
      </c>
      <c r="B25" s="5" t="s">
        <v>32</v>
      </c>
      <c r="C25" s="10">
        <v>29111.421999999999</v>
      </c>
      <c r="D25" s="10"/>
      <c r="E25">
        <f t="shared" si="0"/>
        <v>-25799.115426452783</v>
      </c>
      <c r="F25">
        <f t="shared" si="1"/>
        <v>-25799</v>
      </c>
      <c r="G25">
        <f t="shared" si="2"/>
        <v>-9.4716200004768325E-2</v>
      </c>
      <c r="H25">
        <f t="shared" si="3"/>
        <v>-9.4716200004768325E-2</v>
      </c>
      <c r="I25" s="11"/>
      <c r="K25" s="5"/>
      <c r="Q25" s="2">
        <f t="shared" si="4"/>
        <v>14092.921999999999</v>
      </c>
    </row>
    <row r="26" spans="1:17">
      <c r="A26" t="s">
        <v>30</v>
      </c>
      <c r="B26" s="5" t="s">
        <v>32</v>
      </c>
      <c r="C26" s="10">
        <v>29166.32</v>
      </c>
      <c r="D26" s="10"/>
      <c r="E26">
        <f t="shared" si="0"/>
        <v>-25732.21365669636</v>
      </c>
      <c r="F26">
        <f t="shared" si="1"/>
        <v>-25732</v>
      </c>
      <c r="G26">
        <f t="shared" si="2"/>
        <v>-0.17532160000337171</v>
      </c>
      <c r="H26">
        <f t="shared" si="3"/>
        <v>-0.17532160000337171</v>
      </c>
      <c r="I26" s="11"/>
      <c r="K26" s="5"/>
      <c r="Q26" s="2">
        <f t="shared" si="4"/>
        <v>14147.82</v>
      </c>
    </row>
    <row r="27" spans="1:17">
      <c r="A27" t="s">
        <v>30</v>
      </c>
      <c r="B27" s="5" t="s">
        <v>32</v>
      </c>
      <c r="C27" s="10">
        <v>29463.448</v>
      </c>
      <c r="D27" s="10"/>
      <c r="E27">
        <f t="shared" si="0"/>
        <v>-25370.116876409531</v>
      </c>
      <c r="F27">
        <f t="shared" si="1"/>
        <v>-25370</v>
      </c>
      <c r="G27">
        <f t="shared" si="2"/>
        <v>-9.5906000002287328E-2</v>
      </c>
      <c r="H27">
        <f t="shared" si="3"/>
        <v>-9.5906000002287328E-2</v>
      </c>
      <c r="I27" s="11"/>
      <c r="K27" s="5"/>
      <c r="Q27" s="2">
        <f t="shared" si="4"/>
        <v>14444.948</v>
      </c>
    </row>
    <row r="28" spans="1:17">
      <c r="A28" t="s">
        <v>30</v>
      </c>
      <c r="B28" s="5" t="s">
        <v>32</v>
      </c>
      <c r="C28" s="10">
        <v>29546.280999999999</v>
      </c>
      <c r="D28" s="10"/>
      <c r="E28">
        <f t="shared" si="0"/>
        <v>-25269.171955023805</v>
      </c>
      <c r="F28">
        <f t="shared" si="1"/>
        <v>-25269</v>
      </c>
      <c r="G28">
        <f t="shared" si="2"/>
        <v>-0.14110220000293339</v>
      </c>
      <c r="H28">
        <f t="shared" si="3"/>
        <v>-0.14110220000293339</v>
      </c>
      <c r="I28" s="11"/>
      <c r="K28" s="5"/>
      <c r="Q28" s="2">
        <f t="shared" si="4"/>
        <v>14527.780999999999</v>
      </c>
    </row>
    <row r="29" spans="1:17">
      <c r="A29" t="s">
        <v>30</v>
      </c>
      <c r="B29" s="5" t="s">
        <v>32</v>
      </c>
      <c r="C29" s="10">
        <v>29783.475999999999</v>
      </c>
      <c r="D29" s="10"/>
      <c r="E29">
        <f t="shared" si="0"/>
        <v>-24980.112876780979</v>
      </c>
      <c r="F29">
        <f t="shared" si="1"/>
        <v>-24980</v>
      </c>
      <c r="G29">
        <f t="shared" si="2"/>
        <v>-9.2624000004434492E-2</v>
      </c>
      <c r="H29">
        <f t="shared" si="3"/>
        <v>-9.2624000004434492E-2</v>
      </c>
      <c r="I29" s="11"/>
      <c r="K29" s="5"/>
      <c r="Q29" s="2">
        <f t="shared" si="4"/>
        <v>14764.975999999999</v>
      </c>
    </row>
    <row r="30" spans="1:17">
      <c r="A30" t="s">
        <v>30</v>
      </c>
      <c r="B30" s="5" t="s">
        <v>32</v>
      </c>
      <c r="C30" s="10">
        <v>29824.512999999999</v>
      </c>
      <c r="D30" s="10"/>
      <c r="E30">
        <f t="shared" si="0"/>
        <v>-24930.102895989432</v>
      </c>
      <c r="F30">
        <f t="shared" si="1"/>
        <v>-24930</v>
      </c>
      <c r="G30">
        <f t="shared" si="2"/>
        <v>-8.4434000003966503E-2</v>
      </c>
      <c r="H30">
        <f t="shared" si="3"/>
        <v>-8.4434000003966503E-2</v>
      </c>
      <c r="I30" s="11"/>
      <c r="K30" s="5"/>
      <c r="Q30" s="2">
        <f t="shared" si="4"/>
        <v>14806.012999999999</v>
      </c>
    </row>
    <row r="31" spans="1:17">
      <c r="A31" t="s">
        <v>30</v>
      </c>
      <c r="B31" s="5" t="s">
        <v>32</v>
      </c>
      <c r="C31" s="10">
        <v>29879.442999999999</v>
      </c>
      <c r="D31" s="10"/>
      <c r="E31">
        <f t="shared" si="0"/>
        <v>-24863.162129245284</v>
      </c>
      <c r="F31">
        <f t="shared" si="1"/>
        <v>-24863</v>
      </c>
      <c r="G31">
        <f t="shared" si="2"/>
        <v>-0.13303940000332659</v>
      </c>
      <c r="H31">
        <f t="shared" si="3"/>
        <v>-0.13303940000332659</v>
      </c>
      <c r="I31" s="11"/>
      <c r="K31" s="5"/>
      <c r="Q31" s="2">
        <f t="shared" si="4"/>
        <v>14860.942999999999</v>
      </c>
    </row>
    <row r="32" spans="1:17">
      <c r="A32" t="s">
        <v>30</v>
      </c>
      <c r="B32" s="5" t="s">
        <v>32</v>
      </c>
      <c r="C32" s="10">
        <v>30199.445</v>
      </c>
      <c r="D32" s="10"/>
      <c r="E32">
        <f t="shared" si="0"/>
        <v>-24473.189814669258</v>
      </c>
      <c r="F32">
        <f t="shared" si="1"/>
        <v>-24473</v>
      </c>
      <c r="G32">
        <f t="shared" si="2"/>
        <v>-0.15575740000349469</v>
      </c>
      <c r="H32">
        <f t="shared" si="3"/>
        <v>-0.15575740000349469</v>
      </c>
      <c r="I32" s="11"/>
      <c r="K32" s="5"/>
      <c r="Q32" s="2">
        <f t="shared" si="4"/>
        <v>15180.945</v>
      </c>
    </row>
    <row r="33" spans="1:17">
      <c r="A33" t="s">
        <v>30</v>
      </c>
      <c r="B33" s="5" t="s">
        <v>32</v>
      </c>
      <c r="C33" s="10">
        <v>30446.623</v>
      </c>
      <c r="D33" s="10"/>
      <c r="E33">
        <f t="shared" si="0"/>
        <v>-24171.964894911653</v>
      </c>
      <c r="F33">
        <f t="shared" si="1"/>
        <v>-24172</v>
      </c>
      <c r="G33">
        <f t="shared" si="2"/>
        <v>2.880639999784762E-2</v>
      </c>
      <c r="H33">
        <f t="shared" si="3"/>
        <v>2.880639999784762E-2</v>
      </c>
      <c r="I33" s="11"/>
      <c r="K33" s="5"/>
      <c r="Q33" s="2">
        <f t="shared" si="4"/>
        <v>15428.123</v>
      </c>
    </row>
    <row r="34" spans="1:17">
      <c r="A34" t="s">
        <v>30</v>
      </c>
      <c r="B34" s="5" t="s">
        <v>32</v>
      </c>
      <c r="C34" s="10">
        <v>30496.51</v>
      </c>
      <c r="D34" s="10"/>
      <c r="E34">
        <f t="shared" si="0"/>
        <v>-24111.169809702016</v>
      </c>
      <c r="F34">
        <f t="shared" si="1"/>
        <v>-24111</v>
      </c>
      <c r="G34">
        <f t="shared" si="2"/>
        <v>-0.13934180000433116</v>
      </c>
      <c r="H34">
        <f t="shared" si="3"/>
        <v>-0.13934180000433116</v>
      </c>
      <c r="I34" s="11"/>
      <c r="K34" s="5"/>
      <c r="Q34" s="2">
        <f t="shared" si="4"/>
        <v>15478.009999999998</v>
      </c>
    </row>
    <row r="35" spans="1:17">
      <c r="A35" t="s">
        <v>30</v>
      </c>
      <c r="B35" s="5" t="s">
        <v>32</v>
      </c>
      <c r="C35" s="10">
        <v>30547.474999999999</v>
      </c>
      <c r="D35" s="10"/>
      <c r="E35">
        <f t="shared" si="0"/>
        <v>-24049.061013468348</v>
      </c>
      <c r="F35">
        <f t="shared" si="1"/>
        <v>-24049</v>
      </c>
      <c r="G35">
        <f t="shared" si="2"/>
        <v>-5.0066200004948769E-2</v>
      </c>
      <c r="H35">
        <f t="shared" si="3"/>
        <v>-5.0066200004948769E-2</v>
      </c>
      <c r="I35" s="11"/>
      <c r="K35" s="5"/>
      <c r="Q35" s="2">
        <f t="shared" si="4"/>
        <v>15528.974999999999</v>
      </c>
    </row>
    <row r="36" spans="1:17">
      <c r="A36" t="s">
        <v>30</v>
      </c>
      <c r="B36" s="5" t="s">
        <v>32</v>
      </c>
      <c r="C36" s="10">
        <v>30904.469000000001</v>
      </c>
      <c r="D36" s="10"/>
      <c r="E36">
        <f t="shared" si="0"/>
        <v>-23614.008181080564</v>
      </c>
      <c r="F36">
        <f t="shared" si="1"/>
        <v>-23614</v>
      </c>
      <c r="G36">
        <f t="shared" si="2"/>
        <v>-6.7132000040146522E-3</v>
      </c>
      <c r="H36">
        <f t="shared" si="3"/>
        <v>-6.7132000040146522E-3</v>
      </c>
      <c r="I36" s="11"/>
      <c r="K36" s="5"/>
      <c r="Q36" s="2">
        <f t="shared" si="4"/>
        <v>15885.969000000001</v>
      </c>
    </row>
    <row r="37" spans="1:17">
      <c r="A37" t="s">
        <v>30</v>
      </c>
      <c r="B37" s="5" t="s">
        <v>32</v>
      </c>
      <c r="C37" s="10">
        <v>30931.445</v>
      </c>
      <c r="D37" s="10"/>
      <c r="E37">
        <f t="shared" si="0"/>
        <v>-23581.133720427188</v>
      </c>
      <c r="F37">
        <f t="shared" si="1"/>
        <v>-23581</v>
      </c>
      <c r="G37">
        <f t="shared" si="2"/>
        <v>-0.10972780000520288</v>
      </c>
      <c r="H37">
        <f t="shared" si="3"/>
        <v>-0.10972780000520288</v>
      </c>
      <c r="I37" s="11"/>
      <c r="K37" s="5"/>
      <c r="Q37" s="2">
        <f t="shared" si="4"/>
        <v>15912.945</v>
      </c>
    </row>
    <row r="38" spans="1:17">
      <c r="A38" t="s">
        <v>30</v>
      </c>
      <c r="B38" s="5" t="s">
        <v>32</v>
      </c>
      <c r="C38" s="10">
        <v>30940.43</v>
      </c>
      <c r="D38" s="10"/>
      <c r="E38">
        <f t="shared" si="0"/>
        <v>-23570.184097467125</v>
      </c>
      <c r="F38">
        <f t="shared" si="1"/>
        <v>-23570</v>
      </c>
      <c r="G38">
        <f t="shared" si="2"/>
        <v>-0.15106600000217441</v>
      </c>
      <c r="H38">
        <f t="shared" si="3"/>
        <v>-0.15106600000217441</v>
      </c>
      <c r="I38" s="11"/>
      <c r="K38" s="5"/>
      <c r="Q38" s="2">
        <f t="shared" si="4"/>
        <v>15921.93</v>
      </c>
    </row>
    <row r="39" spans="1:17">
      <c r="A39" t="s">
        <v>30</v>
      </c>
      <c r="B39" s="5" t="s">
        <v>32</v>
      </c>
      <c r="C39" s="10">
        <v>31028.282999999999</v>
      </c>
      <c r="D39" s="10"/>
      <c r="E39">
        <f t="shared" si="0"/>
        <v>-23463.121523631813</v>
      </c>
      <c r="F39">
        <f t="shared" si="1"/>
        <v>-23463</v>
      </c>
      <c r="G39">
        <f t="shared" si="2"/>
        <v>-9.9719400004687486E-2</v>
      </c>
      <c r="H39">
        <f t="shared" si="3"/>
        <v>-9.9719400004687486E-2</v>
      </c>
      <c r="I39" s="11"/>
      <c r="K39" s="5"/>
      <c r="Q39" s="2">
        <f t="shared" si="4"/>
        <v>16009.782999999999</v>
      </c>
    </row>
    <row r="40" spans="1:17">
      <c r="A40" t="s">
        <v>30</v>
      </c>
      <c r="B40" s="5" t="s">
        <v>32</v>
      </c>
      <c r="C40" s="10">
        <v>31229.51</v>
      </c>
      <c r="D40" s="10"/>
      <c r="E40">
        <f t="shared" si="0"/>
        <v>-23217.895059593495</v>
      </c>
      <c r="F40">
        <f t="shared" si="1"/>
        <v>-23218</v>
      </c>
      <c r="G40">
        <f t="shared" si="2"/>
        <v>8.6111599994183052E-2</v>
      </c>
      <c r="H40">
        <f t="shared" si="3"/>
        <v>8.6111599994183052E-2</v>
      </c>
      <c r="I40" s="11"/>
      <c r="K40" s="5"/>
      <c r="Q40" s="2">
        <f t="shared" si="4"/>
        <v>16211.009999999998</v>
      </c>
    </row>
    <row r="41" spans="1:17">
      <c r="A41" t="s">
        <v>30</v>
      </c>
      <c r="B41" s="5" t="s">
        <v>32</v>
      </c>
      <c r="C41" s="10">
        <v>31238.494999999999</v>
      </c>
      <c r="D41" s="10"/>
      <c r="E41">
        <f t="shared" si="0"/>
        <v>-23206.945436633436</v>
      </c>
      <c r="F41">
        <f t="shared" si="1"/>
        <v>-23207</v>
      </c>
      <c r="G41">
        <f t="shared" si="2"/>
        <v>4.4773399997211527E-2</v>
      </c>
      <c r="H41">
        <f t="shared" si="3"/>
        <v>4.4773399997211527E-2</v>
      </c>
      <c r="I41" s="11"/>
      <c r="K41" s="5"/>
      <c r="Q41" s="2">
        <f t="shared" si="4"/>
        <v>16219.994999999999</v>
      </c>
    </row>
    <row r="42" spans="1:17">
      <c r="A42" t="s">
        <v>30</v>
      </c>
      <c r="B42" s="5" t="s">
        <v>32</v>
      </c>
      <c r="C42" s="10">
        <v>31292.468000000001</v>
      </c>
      <c r="D42" s="10"/>
      <c r="E42">
        <f t="shared" si="0"/>
        <v>-23141.170923553476</v>
      </c>
      <c r="F42">
        <f t="shared" si="1"/>
        <v>-23141</v>
      </c>
      <c r="G42">
        <f t="shared" si="2"/>
        <v>-0.14025580000088667</v>
      </c>
      <c r="H42">
        <f t="shared" si="3"/>
        <v>-0.14025580000088667</v>
      </c>
      <c r="I42" s="11"/>
      <c r="K42" s="5"/>
      <c r="Q42" s="2">
        <f t="shared" si="4"/>
        <v>16273.968000000001</v>
      </c>
    </row>
    <row r="43" spans="1:17">
      <c r="A43" t="s">
        <v>30</v>
      </c>
      <c r="B43" s="5" t="s">
        <v>32</v>
      </c>
      <c r="C43" s="10">
        <v>31324.506000000001</v>
      </c>
      <c r="D43" s="10"/>
      <c r="E43">
        <f t="shared" si="0"/>
        <v>-23102.127626904123</v>
      </c>
      <c r="F43">
        <f t="shared" si="1"/>
        <v>-23102</v>
      </c>
      <c r="G43">
        <f t="shared" si="2"/>
        <v>-0.10472760000266135</v>
      </c>
      <c r="H43">
        <f t="shared" si="3"/>
        <v>-0.10472760000266135</v>
      </c>
      <c r="I43" s="11"/>
      <c r="K43" s="5"/>
      <c r="Q43" s="2">
        <f t="shared" si="4"/>
        <v>16306.006000000001</v>
      </c>
    </row>
    <row r="44" spans="1:17">
      <c r="A44" t="s">
        <v>30</v>
      </c>
      <c r="B44" s="5" t="s">
        <v>32</v>
      </c>
      <c r="C44" s="10">
        <v>31325.4</v>
      </c>
      <c r="D44" s="10"/>
      <c r="E44">
        <f t="shared" si="0"/>
        <v>-23101.038148559514</v>
      </c>
      <c r="F44">
        <f t="shared" si="1"/>
        <v>-23101</v>
      </c>
      <c r="G44">
        <f t="shared" si="2"/>
        <v>-3.1303800002206117E-2</v>
      </c>
      <c r="H44">
        <f t="shared" si="3"/>
        <v>-3.1303800002206117E-2</v>
      </c>
      <c r="I44" s="11"/>
      <c r="K44" s="5"/>
      <c r="Q44" s="2">
        <f t="shared" si="4"/>
        <v>16306.900000000001</v>
      </c>
    </row>
    <row r="45" spans="1:17">
      <c r="A45" t="s">
        <v>30</v>
      </c>
      <c r="B45" s="5" t="s">
        <v>32</v>
      </c>
      <c r="C45" s="10">
        <v>31343.366000000002</v>
      </c>
      <c r="D45" s="10"/>
      <c r="E45">
        <f t="shared" si="0"/>
        <v>-23079.143777262856</v>
      </c>
      <c r="F45">
        <f t="shared" si="1"/>
        <v>-23079</v>
      </c>
      <c r="G45">
        <f t="shared" si="2"/>
        <v>-0.11798020000060205</v>
      </c>
      <c r="H45">
        <f t="shared" si="3"/>
        <v>-0.11798020000060205</v>
      </c>
      <c r="I45" s="11"/>
      <c r="K45" s="5"/>
      <c r="Q45" s="2">
        <f t="shared" si="4"/>
        <v>16324.866000000002</v>
      </c>
    </row>
    <row r="46" spans="1:17">
      <c r="A46" t="s">
        <v>30</v>
      </c>
      <c r="B46" s="5" t="s">
        <v>32</v>
      </c>
      <c r="C46" s="10">
        <v>31352.341</v>
      </c>
      <c r="D46" s="10"/>
      <c r="E46">
        <f t="shared" si="0"/>
        <v>-23068.206340861463</v>
      </c>
      <c r="F46">
        <f t="shared" si="1"/>
        <v>-23068</v>
      </c>
      <c r="G46">
        <f t="shared" si="2"/>
        <v>-0.16931840000324883</v>
      </c>
      <c r="H46">
        <f t="shared" si="3"/>
        <v>-0.16931840000324883</v>
      </c>
      <c r="I46" s="11"/>
      <c r="K46" s="5"/>
      <c r="Q46" s="2">
        <f t="shared" si="4"/>
        <v>16333.841</v>
      </c>
    </row>
    <row r="47" spans="1:17">
      <c r="A47" t="s">
        <v>30</v>
      </c>
      <c r="B47" s="5" t="s">
        <v>32</v>
      </c>
      <c r="C47" s="10">
        <v>42630.468999999997</v>
      </c>
      <c r="D47" s="10"/>
      <c r="E47">
        <f t="shared" si="0"/>
        <v>-9324.0494910771304</v>
      </c>
      <c r="F47">
        <f t="shared" si="1"/>
        <v>-9324</v>
      </c>
      <c r="G47">
        <f t="shared" si="2"/>
        <v>-4.0611200005514547E-2</v>
      </c>
      <c r="H47">
        <f t="shared" si="3"/>
        <v>-4.0611200005514547E-2</v>
      </c>
      <c r="I47" s="11"/>
      <c r="K47" s="5"/>
      <c r="Q47" s="2">
        <f t="shared" si="4"/>
        <v>27611.968999999997</v>
      </c>
    </row>
    <row r="48" spans="1:17">
      <c r="A48" t="s">
        <v>30</v>
      </c>
      <c r="B48" s="5" t="s">
        <v>32</v>
      </c>
      <c r="C48" s="10">
        <v>43019.394</v>
      </c>
      <c r="D48" s="10"/>
      <c r="E48">
        <f t="shared" si="0"/>
        <v>-8850.0837582177046</v>
      </c>
      <c r="F48">
        <f t="shared" si="1"/>
        <v>-8850</v>
      </c>
      <c r="G48">
        <f t="shared" si="2"/>
        <v>-6.8729999999050051E-2</v>
      </c>
      <c r="H48">
        <f t="shared" si="3"/>
        <v>-6.8729999999050051E-2</v>
      </c>
      <c r="I48" s="11"/>
      <c r="K48" s="5"/>
      <c r="Q48" s="2">
        <f t="shared" si="4"/>
        <v>28000.894</v>
      </c>
    </row>
    <row r="49" spans="1:17">
      <c r="A49" t="s">
        <v>30</v>
      </c>
      <c r="B49" s="5" t="s">
        <v>32</v>
      </c>
      <c r="C49" s="10">
        <v>45493.483</v>
      </c>
      <c r="D49" s="10"/>
      <c r="E49">
        <f t="shared" si="0"/>
        <v>-5835.0206842460248</v>
      </c>
      <c r="F49">
        <f t="shared" si="1"/>
        <v>-5835</v>
      </c>
      <c r="G49">
        <f t="shared" si="2"/>
        <v>-1.6973000005236827E-2</v>
      </c>
      <c r="H49">
        <f t="shared" si="3"/>
        <v>-1.6973000005236827E-2</v>
      </c>
      <c r="I49" s="11"/>
      <c r="K49" s="5"/>
      <c r="Q49" s="2">
        <f t="shared" si="4"/>
        <v>30474.983</v>
      </c>
    </row>
    <row r="50" spans="1:17">
      <c r="A50" t="s">
        <v>30</v>
      </c>
      <c r="B50" s="5" t="s">
        <v>32</v>
      </c>
      <c r="C50" s="10">
        <v>45854.542999999998</v>
      </c>
      <c r="D50" s="10"/>
      <c r="E50">
        <f t="shared" si="0"/>
        <v>-5395.0127971052598</v>
      </c>
      <c r="F50">
        <f t="shared" si="1"/>
        <v>-5395</v>
      </c>
      <c r="G50">
        <f t="shared" si="2"/>
        <v>-1.0501000004296657E-2</v>
      </c>
      <c r="H50">
        <f t="shared" si="3"/>
        <v>-1.0501000004296657E-2</v>
      </c>
      <c r="I50" s="11"/>
      <c r="K50" s="5"/>
      <c r="Q50" s="2">
        <f t="shared" si="4"/>
        <v>30836.042999999998</v>
      </c>
    </row>
    <row r="51" spans="1:17">
      <c r="A51" t="s">
        <v>30</v>
      </c>
      <c r="B51" s="5" t="s">
        <v>32</v>
      </c>
      <c r="C51" s="10">
        <v>45905.423000000003</v>
      </c>
      <c r="D51" s="10"/>
      <c r="E51">
        <f t="shared" si="0"/>
        <v>-5333.0075866202315</v>
      </c>
      <c r="F51">
        <f t="shared" si="1"/>
        <v>-5333</v>
      </c>
      <c r="G51">
        <f t="shared" si="2"/>
        <v>-6.2254000004031695E-3</v>
      </c>
      <c r="H51">
        <f t="shared" si="3"/>
        <v>-6.2254000004031695E-3</v>
      </c>
      <c r="I51" s="11"/>
      <c r="K51" s="5"/>
      <c r="Q51" s="2">
        <f t="shared" si="4"/>
        <v>30886.923000000003</v>
      </c>
    </row>
    <row r="52" spans="1:17">
      <c r="A52" t="s">
        <v>30</v>
      </c>
      <c r="B52" s="5" t="s">
        <v>32</v>
      </c>
      <c r="C52" s="10">
        <v>46271.406999999999</v>
      </c>
      <c r="D52" s="10"/>
      <c r="E52">
        <f t="shared" si="0"/>
        <v>-4886.9990379930632</v>
      </c>
      <c r="F52">
        <f t="shared" si="1"/>
        <v>-4887</v>
      </c>
      <c r="G52">
        <f t="shared" si="2"/>
        <v>7.8939999366411939E-4</v>
      </c>
      <c r="H52">
        <f t="shared" si="3"/>
        <v>7.8939999366411939E-4</v>
      </c>
      <c r="I52" s="11"/>
      <c r="K52" s="5"/>
      <c r="O52">
        <f t="shared" ref="O52:O78" ca="1" si="5">+C$11+C$12*F52</f>
        <v>-1.0619720657857351E-2</v>
      </c>
      <c r="Q52" s="2">
        <f t="shared" si="4"/>
        <v>31252.906999999999</v>
      </c>
    </row>
    <row r="53" spans="1:17">
      <c r="A53" t="s">
        <v>30</v>
      </c>
      <c r="B53" s="5" t="s">
        <v>32</v>
      </c>
      <c r="C53" s="10">
        <v>46289.432000000001</v>
      </c>
      <c r="D53" s="10"/>
      <c r="E53">
        <f t="shared" ref="E53:E78" si="6">+(C53-C$7)/C$8</f>
        <v>-4865.032766000284</v>
      </c>
      <c r="F53">
        <f t="shared" ref="F53:F79" si="7">ROUND(2*E53,0)/2</f>
        <v>-4865</v>
      </c>
      <c r="G53">
        <f t="shared" ref="G53:G78" si="8">+C53-(C$7+F53*C$8)</f>
        <v>-2.6886999999987893E-2</v>
      </c>
      <c r="H53">
        <f t="shared" si="3"/>
        <v>-2.6886999999987893E-2</v>
      </c>
      <c r="I53" s="11"/>
      <c r="K53" s="5"/>
      <c r="O53">
        <f t="shared" ca="1" si="5"/>
        <v>-1.0563111390400743E-2</v>
      </c>
      <c r="Q53" s="2">
        <f t="shared" ref="Q53:Q78" si="9">+C53-15018.5</f>
        <v>31270.932000000001</v>
      </c>
    </row>
    <row r="54" spans="1:17">
      <c r="A54" t="s">
        <v>30</v>
      </c>
      <c r="B54" s="5" t="s">
        <v>32</v>
      </c>
      <c r="C54" s="10">
        <v>46354.279000000002</v>
      </c>
      <c r="D54" s="10"/>
      <c r="E54">
        <f t="shared" si="6"/>
        <v>-4786.0065890285396</v>
      </c>
      <c r="F54">
        <f t="shared" si="7"/>
        <v>-4786</v>
      </c>
      <c r="G54">
        <f t="shared" si="8"/>
        <v>-5.4068000026745722E-3</v>
      </c>
      <c r="H54">
        <f t="shared" si="3"/>
        <v>-5.4068000026745722E-3</v>
      </c>
      <c r="I54" s="11"/>
      <c r="K54" s="5"/>
      <c r="O54">
        <f t="shared" ca="1" si="5"/>
        <v>-1.0359832657261106E-2</v>
      </c>
      <c r="Q54" s="2">
        <f t="shared" si="9"/>
        <v>31335.779000000002</v>
      </c>
    </row>
    <row r="55" spans="1:17">
      <c r="A55" t="s">
        <v>30</v>
      </c>
      <c r="B55" s="5" t="s">
        <v>32</v>
      </c>
      <c r="C55" s="10">
        <v>47438.264999999999</v>
      </c>
      <c r="D55" s="10"/>
      <c r="E55">
        <f t="shared" si="6"/>
        <v>-3465.0006909778804</v>
      </c>
      <c r="F55">
        <f t="shared" si="7"/>
        <v>-3465</v>
      </c>
      <c r="G55">
        <f t="shared" si="8"/>
        <v>-5.6700000277487561E-4</v>
      </c>
      <c r="H55">
        <f t="shared" si="3"/>
        <v>-5.6700000277487561E-4</v>
      </c>
      <c r="I55" s="11"/>
      <c r="K55" s="5"/>
      <c r="O55">
        <f t="shared" ca="1" si="5"/>
        <v>-6.9607034613438897E-3</v>
      </c>
      <c r="Q55" s="2">
        <f t="shared" si="9"/>
        <v>32419.764999999999</v>
      </c>
    </row>
    <row r="56" spans="1:17">
      <c r="A56" t="s">
        <v>30</v>
      </c>
      <c r="B56" s="5" t="s">
        <v>32</v>
      </c>
      <c r="C56" s="10">
        <v>47822.296999999999</v>
      </c>
      <c r="D56" s="10"/>
      <c r="E56">
        <f t="shared" si="6"/>
        <v>-2996.9978412730034</v>
      </c>
      <c r="F56">
        <f t="shared" si="7"/>
        <v>-2997</v>
      </c>
      <c r="G56">
        <f t="shared" si="8"/>
        <v>1.771399998688139E-3</v>
      </c>
      <c r="H56">
        <f t="shared" si="3"/>
        <v>1.771399998688139E-3</v>
      </c>
      <c r="I56" s="11"/>
      <c r="K56" s="5"/>
      <c r="O56">
        <f t="shared" ca="1" si="5"/>
        <v>-5.7564699536305974E-3</v>
      </c>
      <c r="Q56" s="2">
        <f t="shared" si="9"/>
        <v>32803.796999999999</v>
      </c>
    </row>
    <row r="57" spans="1:17">
      <c r="A57" t="s">
        <v>30</v>
      </c>
      <c r="B57" s="5" t="s">
        <v>32</v>
      </c>
      <c r="C57" s="10">
        <v>47859.218000000001</v>
      </c>
      <c r="D57" s="10"/>
      <c r="E57">
        <f t="shared" si="6"/>
        <v>-2952.0038480277667</v>
      </c>
      <c r="F57">
        <f t="shared" si="7"/>
        <v>-2952</v>
      </c>
      <c r="G57">
        <f t="shared" si="8"/>
        <v>-3.157600003760308E-3</v>
      </c>
      <c r="H57">
        <f t="shared" si="3"/>
        <v>-3.157600003760308E-3</v>
      </c>
      <c r="I57" s="11"/>
      <c r="K57" s="5"/>
      <c r="O57">
        <f t="shared" ca="1" si="5"/>
        <v>-5.6406782701966269E-3</v>
      </c>
      <c r="Q57" s="2">
        <f t="shared" si="9"/>
        <v>32840.718000000001</v>
      </c>
    </row>
    <row r="58" spans="1:17">
      <c r="A58" t="s">
        <v>30</v>
      </c>
      <c r="B58" s="5" t="s">
        <v>33</v>
      </c>
      <c r="C58" s="10">
        <v>49168.449500000002</v>
      </c>
      <c r="D58" s="10"/>
      <c r="E58">
        <f t="shared" si="6"/>
        <v>-1356.5012000104323</v>
      </c>
      <c r="F58">
        <f t="shared" si="7"/>
        <v>-1356.5</v>
      </c>
      <c r="G58">
        <f t="shared" si="8"/>
        <v>-9.8470000375527889E-4</v>
      </c>
      <c r="H58" s="10"/>
      <c r="I58" s="11"/>
      <c r="K58" s="5">
        <f t="shared" ref="K58:K70" si="10">G58</f>
        <v>-9.8470000375527889E-4</v>
      </c>
      <c r="O58">
        <f t="shared" ca="1" si="5"/>
        <v>-1.5352198053321903E-3</v>
      </c>
      <c r="Q58" s="2">
        <f t="shared" si="9"/>
        <v>34149.949500000002</v>
      </c>
    </row>
    <row r="59" spans="1:17">
      <c r="A59" s="12" t="s">
        <v>143</v>
      </c>
      <c r="B59" s="5" t="s">
        <v>33</v>
      </c>
      <c r="C59" s="10">
        <v>49168.4496</v>
      </c>
      <c r="D59" s="10" t="s">
        <v>59</v>
      </c>
      <c r="E59">
        <f t="shared" si="6"/>
        <v>-1356.5010781448486</v>
      </c>
      <c r="F59">
        <f t="shared" si="7"/>
        <v>-1356.5</v>
      </c>
      <c r="G59">
        <f t="shared" si="8"/>
        <v>-8.8470000628149137E-4</v>
      </c>
      <c r="K59">
        <f t="shared" si="10"/>
        <v>-8.8470000628149137E-4</v>
      </c>
      <c r="O59">
        <f t="shared" ca="1" si="5"/>
        <v>-1.5352198053321903E-3</v>
      </c>
      <c r="Q59" s="2">
        <f t="shared" si="9"/>
        <v>34149.9496</v>
      </c>
    </row>
    <row r="60" spans="1:17">
      <c r="A60" t="s">
        <v>30</v>
      </c>
      <c r="B60" s="5" t="s">
        <v>33</v>
      </c>
      <c r="C60" s="10">
        <v>49250.51</v>
      </c>
      <c r="D60" s="10"/>
      <c r="E60">
        <f t="shared" si="6"/>
        <v>-1256.4976902815374</v>
      </c>
      <c r="F60">
        <f t="shared" si="7"/>
        <v>-1256.5</v>
      </c>
      <c r="G60">
        <f t="shared" si="8"/>
        <v>1.8952999962493777E-3</v>
      </c>
      <c r="H60" s="10"/>
      <c r="I60" s="11"/>
      <c r="K60" s="5">
        <f t="shared" si="10"/>
        <v>1.8952999962493777E-3</v>
      </c>
      <c r="O60">
        <f t="shared" ca="1" si="5"/>
        <v>-1.2779049532567004E-3</v>
      </c>
      <c r="Q60" s="2">
        <f t="shared" si="9"/>
        <v>34232.01</v>
      </c>
    </row>
    <row r="61" spans="1:17">
      <c r="A61" t="s">
        <v>30</v>
      </c>
      <c r="B61" s="5" t="s">
        <v>33</v>
      </c>
      <c r="C61" s="10">
        <v>50279.517</v>
      </c>
      <c r="D61" s="10"/>
      <c r="E61">
        <f t="shared" si="6"/>
        <v>-2.4922731124824282</v>
      </c>
      <c r="F61">
        <f t="shared" si="7"/>
        <v>-2.5</v>
      </c>
      <c r="G61">
        <f t="shared" si="8"/>
        <v>6.3404999964404851E-3</v>
      </c>
      <c r="H61" s="10"/>
      <c r="I61" s="11"/>
      <c r="K61" s="5">
        <f t="shared" si="10"/>
        <v>6.3404999964404851E-3</v>
      </c>
      <c r="O61">
        <f t="shared" ca="1" si="5"/>
        <v>1.9488232917699395E-3</v>
      </c>
      <c r="Q61" s="2">
        <f t="shared" si="9"/>
        <v>35261.017</v>
      </c>
    </row>
    <row r="62" spans="1:17">
      <c r="A62" t="s">
        <v>30</v>
      </c>
      <c r="B62" s="5" t="s">
        <v>32</v>
      </c>
      <c r="C62" s="10">
        <v>50281.561300000001</v>
      </c>
      <c r="D62" s="10"/>
      <c r="E62">
        <f t="shared" si="6"/>
        <v>-9.7492469513272867E-4</v>
      </c>
      <c r="F62">
        <f t="shared" si="7"/>
        <v>0</v>
      </c>
      <c r="G62">
        <f t="shared" si="8"/>
        <v>-8.0000000161817297E-4</v>
      </c>
      <c r="H62" s="10"/>
      <c r="I62" s="11"/>
      <c r="K62" s="5">
        <f t="shared" si="10"/>
        <v>-8.0000000161817297E-4</v>
      </c>
      <c r="O62">
        <f t="shared" ca="1" si="5"/>
        <v>1.9552561630718267E-3</v>
      </c>
      <c r="Q62" s="2">
        <f t="shared" si="9"/>
        <v>35263.061300000001</v>
      </c>
    </row>
    <row r="63" spans="1:17">
      <c r="A63" t="s">
        <v>30</v>
      </c>
      <c r="B63" s="5" t="s">
        <v>33</v>
      </c>
      <c r="C63" s="10">
        <v>50284.4323</v>
      </c>
      <c r="D63" s="10"/>
      <c r="E63">
        <f t="shared" si="6"/>
        <v>3.4977860678844537</v>
      </c>
      <c r="F63">
        <f t="shared" si="7"/>
        <v>3.5</v>
      </c>
      <c r="G63">
        <f t="shared" si="8"/>
        <v>-1.8167000016546808E-3</v>
      </c>
      <c r="H63" s="10"/>
      <c r="I63" s="11"/>
      <c r="K63" s="5">
        <f t="shared" si="10"/>
        <v>-1.8167000016546808E-3</v>
      </c>
      <c r="O63">
        <f t="shared" ca="1" si="5"/>
        <v>1.9642621828944687E-3</v>
      </c>
      <c r="Q63" s="2">
        <f t="shared" si="9"/>
        <v>35265.9323</v>
      </c>
    </row>
    <row r="64" spans="1:17">
      <c r="A64" t="s">
        <v>30</v>
      </c>
      <c r="B64" s="5" t="s">
        <v>32</v>
      </c>
      <c r="C64" s="10">
        <v>50286.484400000001</v>
      </c>
      <c r="D64" s="10"/>
      <c r="E64">
        <f t="shared" si="6"/>
        <v>5.9985897714293426</v>
      </c>
      <c r="F64">
        <f t="shared" si="7"/>
        <v>6</v>
      </c>
      <c r="G64">
        <f t="shared" si="8"/>
        <v>-1.1572000003070571E-3</v>
      </c>
      <c r="H64" s="10"/>
      <c r="I64" s="11"/>
      <c r="K64" s="5">
        <f t="shared" si="10"/>
        <v>-1.1572000003070571E-3</v>
      </c>
      <c r="O64">
        <f t="shared" ca="1" si="5"/>
        <v>1.9706950541963559E-3</v>
      </c>
      <c r="Q64" s="2">
        <f t="shared" si="9"/>
        <v>35267.984400000001</v>
      </c>
    </row>
    <row r="65" spans="1:31">
      <c r="A65" t="s">
        <v>30</v>
      </c>
      <c r="B65" s="5" t="s">
        <v>32</v>
      </c>
      <c r="C65" s="10">
        <v>50300.434999999998</v>
      </c>
      <c r="D65" s="10"/>
      <c r="E65">
        <f t="shared" si="6"/>
        <v>22.999570301935204</v>
      </c>
      <c r="F65">
        <f t="shared" si="7"/>
        <v>23</v>
      </c>
      <c r="G65">
        <f t="shared" si="8"/>
        <v>-3.5260000731796026E-4</v>
      </c>
      <c r="H65" s="10"/>
      <c r="I65" s="11"/>
      <c r="K65" s="5">
        <f t="shared" si="10"/>
        <v>-3.5260000731796026E-4</v>
      </c>
      <c r="O65">
        <f t="shared" ca="1" si="5"/>
        <v>2.0144385790491891E-3</v>
      </c>
      <c r="Q65" s="2">
        <f t="shared" si="9"/>
        <v>35281.934999999998</v>
      </c>
    </row>
    <row r="66" spans="1:31">
      <c r="A66" t="s">
        <v>30</v>
      </c>
      <c r="B66" s="5" t="s">
        <v>32</v>
      </c>
      <c r="C66" s="10">
        <v>50314.384299999998</v>
      </c>
      <c r="D66" s="10"/>
      <c r="E66">
        <f t="shared" si="6"/>
        <v>39.998966579819232</v>
      </c>
      <c r="F66">
        <f t="shared" si="7"/>
        <v>40</v>
      </c>
      <c r="G66">
        <f t="shared" si="8"/>
        <v>-8.4800000331597403E-4</v>
      </c>
      <c r="H66" s="10"/>
      <c r="I66" s="11"/>
      <c r="K66" s="5">
        <f t="shared" si="10"/>
        <v>-8.4800000331597403E-4</v>
      </c>
      <c r="O66">
        <f t="shared" ca="1" si="5"/>
        <v>2.0581821039020224E-3</v>
      </c>
      <c r="Q66" s="2">
        <f t="shared" si="9"/>
        <v>35295.884299999998</v>
      </c>
    </row>
    <row r="67" spans="1:31">
      <c r="A67" t="s">
        <v>30</v>
      </c>
      <c r="B67" s="5" t="s">
        <v>32</v>
      </c>
      <c r="C67" s="10">
        <v>50332.437599999997</v>
      </c>
      <c r="D67" s="10"/>
      <c r="E67">
        <f t="shared" si="6"/>
        <v>61.999726533617043</v>
      </c>
      <c r="F67">
        <f t="shared" si="7"/>
        <v>62</v>
      </c>
      <c r="G67">
        <f t="shared" si="8"/>
        <v>-2.2440000611823052E-4</v>
      </c>
      <c r="H67" s="10"/>
      <c r="I67" s="11"/>
      <c r="K67" s="5">
        <f t="shared" si="10"/>
        <v>-2.2440000611823052E-4</v>
      </c>
      <c r="O67">
        <f t="shared" ca="1" si="5"/>
        <v>2.1147913713586305E-3</v>
      </c>
      <c r="Q67" s="2">
        <f t="shared" si="9"/>
        <v>35313.937599999997</v>
      </c>
    </row>
    <row r="68" spans="1:31">
      <c r="A68" t="s">
        <v>30</v>
      </c>
      <c r="B68" s="5" t="s">
        <v>32</v>
      </c>
      <c r="C68" s="10">
        <v>50360.336900000002</v>
      </c>
      <c r="D68" s="10"/>
      <c r="E68">
        <f t="shared" si="6"/>
        <v>95.999372148496676</v>
      </c>
      <c r="F68">
        <f t="shared" si="7"/>
        <v>96</v>
      </c>
      <c r="G68">
        <f t="shared" si="8"/>
        <v>-5.1520000124583021E-4</v>
      </c>
      <c r="H68" s="10"/>
      <c r="I68" s="11"/>
      <c r="K68" s="5">
        <f t="shared" si="10"/>
        <v>-5.1520000124583021E-4</v>
      </c>
      <c r="O68">
        <f t="shared" ca="1" si="5"/>
        <v>2.2022784210642969E-3</v>
      </c>
      <c r="Q68" s="2">
        <f t="shared" si="9"/>
        <v>35341.836900000002</v>
      </c>
    </row>
    <row r="69" spans="1:31">
      <c r="A69" t="s">
        <v>30</v>
      </c>
      <c r="B69" s="5" t="s">
        <v>33</v>
      </c>
      <c r="C69" s="10">
        <v>50381.261200000001</v>
      </c>
      <c r="D69" s="10"/>
      <c r="E69">
        <f t="shared" si="6"/>
        <v>121.49889309487406</v>
      </c>
      <c r="F69">
        <f t="shared" si="7"/>
        <v>121.5</v>
      </c>
      <c r="G69">
        <f t="shared" si="8"/>
        <v>-9.0830000408459455E-4</v>
      </c>
      <c r="H69" s="10"/>
      <c r="I69" s="11"/>
      <c r="K69" s="5">
        <f t="shared" si="10"/>
        <v>-9.0830000408459455E-4</v>
      </c>
      <c r="O69">
        <f t="shared" ca="1" si="5"/>
        <v>2.2678937083435466E-3</v>
      </c>
      <c r="Q69" s="2">
        <f t="shared" si="9"/>
        <v>35362.761200000001</v>
      </c>
    </row>
    <row r="70" spans="1:31">
      <c r="A70" t="s">
        <v>30</v>
      </c>
      <c r="B70" s="5" t="s">
        <v>32</v>
      </c>
      <c r="C70" s="10">
        <v>50383.313800000004</v>
      </c>
      <c r="D70" s="10"/>
      <c r="E70">
        <f t="shared" si="6"/>
        <v>124.00030612635452</v>
      </c>
      <c r="F70">
        <f t="shared" si="7"/>
        <v>124</v>
      </c>
      <c r="G70">
        <f t="shared" si="8"/>
        <v>2.5119999918388203E-4</v>
      </c>
      <c r="H70" s="10"/>
      <c r="I70" s="11"/>
      <c r="K70" s="5">
        <f t="shared" si="10"/>
        <v>2.5119999918388203E-4</v>
      </c>
      <c r="O70">
        <f t="shared" ca="1" si="5"/>
        <v>2.2743265796454338E-3</v>
      </c>
      <c r="Q70" s="2">
        <f t="shared" si="9"/>
        <v>35364.813800000004</v>
      </c>
    </row>
    <row r="71" spans="1:31">
      <c r="A71" s="14" t="s">
        <v>35</v>
      </c>
      <c r="B71" s="15"/>
      <c r="C71" s="21">
        <v>50670.515299999999</v>
      </c>
      <c r="D71" s="21">
        <v>2.9999999999999997E-4</v>
      </c>
      <c r="E71">
        <f t="shared" si="6"/>
        <v>474.00009895485186</v>
      </c>
      <c r="F71">
        <f t="shared" si="7"/>
        <v>474</v>
      </c>
      <c r="G71">
        <f t="shared" si="8"/>
        <v>8.1199999840464443E-5</v>
      </c>
      <c r="J71" s="5">
        <f>G71</f>
        <v>8.1199999840464443E-5</v>
      </c>
      <c r="O71">
        <f t="shared" ca="1" si="5"/>
        <v>3.1749285619096478E-3</v>
      </c>
      <c r="Q71" s="2">
        <f t="shared" si="9"/>
        <v>35652.015299999999</v>
      </c>
      <c r="AA71" s="5">
        <v>15</v>
      </c>
      <c r="AC71" t="s">
        <v>26</v>
      </c>
      <c r="AE71" t="s">
        <v>28</v>
      </c>
    </row>
    <row r="72" spans="1:31">
      <c r="A72" t="s">
        <v>27</v>
      </c>
      <c r="C72" s="22">
        <v>51055.367299999998</v>
      </c>
      <c r="D72" s="10">
        <v>8.9999999999999998E-4</v>
      </c>
      <c r="E72">
        <f t="shared" si="6"/>
        <v>943.00224647021844</v>
      </c>
      <c r="F72">
        <f t="shared" si="7"/>
        <v>943</v>
      </c>
      <c r="G72">
        <f t="shared" si="8"/>
        <v>1.843399993958883E-3</v>
      </c>
      <c r="J72">
        <f>G72</f>
        <v>1.843399993958883E-3</v>
      </c>
      <c r="O72">
        <f t="shared" ca="1" si="5"/>
        <v>4.3817352181436935E-3</v>
      </c>
      <c r="Q72" s="2">
        <f t="shared" si="9"/>
        <v>36036.867299999998</v>
      </c>
    </row>
    <row r="73" spans="1:31">
      <c r="A73" t="s">
        <v>29</v>
      </c>
      <c r="C73" s="10">
        <v>51078.343200000003</v>
      </c>
      <c r="D73" s="10">
        <v>5.0000000000000001E-4</v>
      </c>
      <c r="E73">
        <f t="shared" si="6"/>
        <v>971.00196179221405</v>
      </c>
      <c r="F73">
        <f t="shared" si="7"/>
        <v>971</v>
      </c>
      <c r="G73">
        <f t="shared" si="8"/>
        <v>1.6097999978228472E-3</v>
      </c>
      <c r="J73" s="5">
        <f>G73</f>
        <v>1.6097999978228472E-3</v>
      </c>
      <c r="O73">
        <f t="shared" ca="1" si="5"/>
        <v>4.4537833767248312E-3</v>
      </c>
      <c r="Q73" s="2">
        <f t="shared" si="9"/>
        <v>36059.843200000003</v>
      </c>
    </row>
    <row r="74" spans="1:31">
      <c r="A74" s="17" t="s">
        <v>36</v>
      </c>
      <c r="B74" s="16" t="s">
        <v>33</v>
      </c>
      <c r="C74" s="23">
        <v>52507.3796</v>
      </c>
      <c r="D74" s="23">
        <v>2.9999999999999997E-4</v>
      </c>
      <c r="E74">
        <f t="shared" si="6"/>
        <v>2712.5055540241083</v>
      </c>
      <c r="F74">
        <f t="shared" si="7"/>
        <v>2712.5</v>
      </c>
      <c r="G74">
        <f t="shared" si="8"/>
        <v>4.5574999967357144E-3</v>
      </c>
      <c r="K74" s="5">
        <f>G74</f>
        <v>4.5574999967357144E-3</v>
      </c>
      <c r="O74">
        <f t="shared" ca="1" si="5"/>
        <v>8.9349215256194839E-3</v>
      </c>
      <c r="Q74" s="2">
        <f t="shared" si="9"/>
        <v>37488.8796</v>
      </c>
    </row>
    <row r="75" spans="1:31">
      <c r="A75" s="18" t="s">
        <v>37</v>
      </c>
      <c r="B75" s="19" t="s">
        <v>33</v>
      </c>
      <c r="C75" s="20">
        <v>52859.411500000002</v>
      </c>
      <c r="D75" s="20">
        <v>2.0000000000000001E-4</v>
      </c>
      <c r="E75">
        <f t="shared" si="6"/>
        <v>3141.5112941369725</v>
      </c>
      <c r="F75">
        <f t="shared" si="7"/>
        <v>3141.5</v>
      </c>
      <c r="G75">
        <f t="shared" si="8"/>
        <v>9.2676999993273057E-3</v>
      </c>
      <c r="K75" s="5">
        <f>G75</f>
        <v>9.2676999993273057E-3</v>
      </c>
      <c r="O75">
        <f t="shared" ca="1" si="5"/>
        <v>1.0038802241023333E-2</v>
      </c>
      <c r="Q75" s="2">
        <f t="shared" si="9"/>
        <v>37840.911500000002</v>
      </c>
    </row>
    <row r="76" spans="1:31">
      <c r="A76" s="12" t="s">
        <v>238</v>
      </c>
      <c r="B76" s="5" t="s">
        <v>33</v>
      </c>
      <c r="C76" s="10">
        <v>54684.381999999998</v>
      </c>
      <c r="D76" s="10" t="s">
        <v>59</v>
      </c>
      <c r="E76">
        <f t="shared" si="6"/>
        <v>5365.5223000618289</v>
      </c>
      <c r="F76">
        <f t="shared" si="7"/>
        <v>5365.5</v>
      </c>
      <c r="G76">
        <f t="shared" si="8"/>
        <v>1.829889999498846E-2</v>
      </c>
      <c r="K76">
        <f>G76</f>
        <v>1.829889999498846E-2</v>
      </c>
      <c r="O76">
        <f t="shared" ca="1" si="5"/>
        <v>1.5761484551182224E-2</v>
      </c>
      <c r="Q76" s="2">
        <f t="shared" si="9"/>
        <v>39665.881999999998</v>
      </c>
    </row>
    <row r="77" spans="1:31">
      <c r="A77" s="12" t="s">
        <v>238</v>
      </c>
      <c r="B77" s="5" t="s">
        <v>33</v>
      </c>
      <c r="C77" s="10">
        <v>54706.540800000002</v>
      </c>
      <c r="D77" s="10" t="s">
        <v>59</v>
      </c>
      <c r="E77">
        <f t="shared" si="6"/>
        <v>5392.5262516753473</v>
      </c>
      <c r="F77">
        <f t="shared" si="7"/>
        <v>5392.5</v>
      </c>
      <c r="G77">
        <f t="shared" si="8"/>
        <v>2.1541499998420477E-2</v>
      </c>
      <c r="K77">
        <f>G77</f>
        <v>2.1541499998420477E-2</v>
      </c>
      <c r="O77">
        <f t="shared" ca="1" si="5"/>
        <v>1.5830959561242607E-2</v>
      </c>
      <c r="Q77" s="2">
        <f t="shared" si="9"/>
        <v>39688.040800000002</v>
      </c>
    </row>
    <row r="78" spans="1:31">
      <c r="A78" s="43" t="s">
        <v>48</v>
      </c>
      <c r="B78" s="44" t="s">
        <v>32</v>
      </c>
      <c r="C78" s="43">
        <v>55673.592600000004</v>
      </c>
      <c r="D78" s="43">
        <v>2.0000000000000001E-4</v>
      </c>
      <c r="E78">
        <f t="shared" si="6"/>
        <v>6571.0296009072663</v>
      </c>
      <c r="F78">
        <f t="shared" si="7"/>
        <v>6571</v>
      </c>
      <c r="G78">
        <f t="shared" si="8"/>
        <v>2.4289799999678507E-2</v>
      </c>
      <c r="J78" s="5">
        <f>G78</f>
        <v>2.4289799999678507E-2</v>
      </c>
      <c r="O78">
        <f t="shared" ca="1" si="5"/>
        <v>1.8863415092952248E-2</v>
      </c>
      <c r="Q78" s="2">
        <f t="shared" si="9"/>
        <v>40655.092600000004</v>
      </c>
    </row>
    <row r="79" spans="1:31">
      <c r="A79" s="58" t="s">
        <v>0</v>
      </c>
      <c r="B79" s="59" t="s">
        <v>32</v>
      </c>
      <c r="C79" s="60">
        <v>57256.4836</v>
      </c>
      <c r="D79" s="61">
        <v>1.6999999999999999E-3</v>
      </c>
      <c r="E79">
        <f>+(C79-C$7)/C$8</f>
        <v>8500.029004009617</v>
      </c>
      <c r="F79">
        <f t="shared" si="7"/>
        <v>8500</v>
      </c>
      <c r="G79">
        <f>+C79-(C$7+F79*C$8)</f>
        <v>2.3799999995389953E-2</v>
      </c>
      <c r="K79" s="5">
        <f>G79</f>
        <v>2.3799999995389953E-2</v>
      </c>
      <c r="O79">
        <f ca="1">+C$11+C$12*F79</f>
        <v>2.3827018589488446E-2</v>
      </c>
      <c r="Q79" s="2">
        <f>+C79-15018.5</f>
        <v>42237.9836</v>
      </c>
    </row>
  </sheetData>
  <phoneticPr fontId="8" type="noConversion"/>
  <hyperlinks>
    <hyperlink ref="H3445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6"/>
  <sheetViews>
    <sheetView topLeftCell="A28" workbookViewId="0">
      <selection activeCell="A64" sqref="A64:D66"/>
    </sheetView>
  </sheetViews>
  <sheetFormatPr defaultRowHeight="12.75"/>
  <cols>
    <col min="1" max="1" width="19.7109375" style="10" customWidth="1"/>
    <col min="2" max="2" width="4.42578125" style="28" customWidth="1"/>
    <col min="3" max="3" width="12.7109375" style="10" customWidth="1"/>
    <col min="4" max="4" width="5.42578125" style="28" customWidth="1"/>
    <col min="5" max="5" width="14.85546875" style="28" customWidth="1"/>
    <col min="6" max="6" width="9.140625" style="28"/>
    <col min="7" max="7" width="12" style="28" customWidth="1"/>
    <col min="8" max="8" width="14.140625" style="10" customWidth="1"/>
    <col min="9" max="9" width="22.5703125" style="28" customWidth="1"/>
    <col min="10" max="10" width="25.140625" style="28" customWidth="1"/>
    <col min="11" max="11" width="15.7109375" style="28" customWidth="1"/>
    <col min="12" max="12" width="14.140625" style="28" customWidth="1"/>
    <col min="13" max="13" width="9.5703125" style="28" customWidth="1"/>
    <col min="14" max="14" width="14.140625" style="28" customWidth="1"/>
    <col min="15" max="15" width="23.42578125" style="28" customWidth="1"/>
    <col min="16" max="16" width="16.5703125" style="28" customWidth="1"/>
    <col min="17" max="17" width="41" style="28" customWidth="1"/>
    <col min="18" max="16384" width="9.140625" style="28"/>
  </cols>
  <sheetData>
    <row r="1" spans="1:16" ht="15.75">
      <c r="A1" s="45" t="s">
        <v>49</v>
      </c>
      <c r="I1" s="46" t="s">
        <v>50</v>
      </c>
      <c r="J1" s="47" t="s">
        <v>51</v>
      </c>
    </row>
    <row r="2" spans="1:16">
      <c r="I2" s="48" t="s">
        <v>52</v>
      </c>
      <c r="J2" s="49" t="s">
        <v>53</v>
      </c>
    </row>
    <row r="3" spans="1:16">
      <c r="A3" s="50" t="s">
        <v>54</v>
      </c>
      <c r="I3" s="48" t="s">
        <v>55</v>
      </c>
      <c r="J3" s="49" t="s">
        <v>56</v>
      </c>
    </row>
    <row r="4" spans="1:16">
      <c r="I4" s="48" t="s">
        <v>57</v>
      </c>
      <c r="J4" s="49" t="s">
        <v>56</v>
      </c>
    </row>
    <row r="5" spans="1:16" ht="13.5" thickBot="1">
      <c r="I5" s="51" t="s">
        <v>58</v>
      </c>
      <c r="J5" s="52" t="s">
        <v>59</v>
      </c>
    </row>
    <row r="10" spans="1:16" ht="13.5" thickBot="1"/>
    <row r="11" spans="1:16" ht="12.75" customHeight="1" thickBot="1">
      <c r="A11" s="10" t="str">
        <f t="shared" ref="A11:A45" si="0">P11</f>
        <v> VSS 1.236 </v>
      </c>
      <c r="B11" s="5" t="str">
        <f t="shared" ref="B11:B45" si="1">IF(H11=INT(H11),"I","II")</f>
        <v>I</v>
      </c>
      <c r="C11" s="10">
        <f t="shared" ref="C11:C45" si="2">1*G11</f>
        <v>28782.357</v>
      </c>
      <c r="D11" s="28" t="str">
        <f t="shared" ref="D11:D45" si="3">VLOOKUP(F11,I$1:J$5,2,FALSE)</f>
        <v>vis</v>
      </c>
      <c r="E11" s="53">
        <f>VLOOKUP(C11,Active!C$21:E$973,3,FALSE)</f>
        <v>-26200.132419146452</v>
      </c>
      <c r="F11" s="5" t="s">
        <v>58</v>
      </c>
      <c r="G11" s="28" t="str">
        <f t="shared" ref="G11:G45" si="4">MID(I11,3,LEN(I11)-3)</f>
        <v>28782.357</v>
      </c>
      <c r="H11" s="10">
        <f t="shared" ref="H11:H45" si="5">1*K11</f>
        <v>-31138</v>
      </c>
      <c r="I11" s="54" t="s">
        <v>62</v>
      </c>
      <c r="J11" s="55" t="s">
        <v>63</v>
      </c>
      <c r="K11" s="54">
        <v>-31138</v>
      </c>
      <c r="L11" s="54" t="s">
        <v>64</v>
      </c>
      <c r="M11" s="55" t="s">
        <v>65</v>
      </c>
      <c r="N11" s="55"/>
      <c r="O11" s="56" t="s">
        <v>66</v>
      </c>
      <c r="P11" s="56" t="s">
        <v>67</v>
      </c>
    </row>
    <row r="12" spans="1:16" ht="12.75" customHeight="1" thickBot="1">
      <c r="A12" s="10" t="str">
        <f t="shared" si="0"/>
        <v> VSS 1.236 </v>
      </c>
      <c r="B12" s="5" t="str">
        <f t="shared" si="1"/>
        <v>I</v>
      </c>
      <c r="C12" s="10">
        <f t="shared" si="2"/>
        <v>28809.331999999999</v>
      </c>
      <c r="D12" s="28" t="str">
        <f t="shared" si="3"/>
        <v>vis</v>
      </c>
      <c r="E12" s="53">
        <f>VLOOKUP(C12,Active!C$21:E$973,3,FALSE)</f>
        <v>-26167.259177148942</v>
      </c>
      <c r="F12" s="5" t="s">
        <v>58</v>
      </c>
      <c r="G12" s="28" t="str">
        <f t="shared" si="4"/>
        <v>28809.332</v>
      </c>
      <c r="H12" s="10">
        <f t="shared" si="5"/>
        <v>-31105</v>
      </c>
      <c r="I12" s="54" t="s">
        <v>68</v>
      </c>
      <c r="J12" s="55" t="s">
        <v>69</v>
      </c>
      <c r="K12" s="54">
        <v>-31105</v>
      </c>
      <c r="L12" s="54" t="s">
        <v>70</v>
      </c>
      <c r="M12" s="55" t="s">
        <v>65</v>
      </c>
      <c r="N12" s="55"/>
      <c r="O12" s="56" t="s">
        <v>66</v>
      </c>
      <c r="P12" s="56" t="s">
        <v>67</v>
      </c>
    </row>
    <row r="13" spans="1:16" ht="12.75" customHeight="1" thickBot="1">
      <c r="A13" s="10" t="str">
        <f t="shared" si="0"/>
        <v> VSS 1.236 </v>
      </c>
      <c r="B13" s="5" t="str">
        <f t="shared" si="1"/>
        <v>I</v>
      </c>
      <c r="C13" s="10">
        <f t="shared" si="2"/>
        <v>29106.436000000002</v>
      </c>
      <c r="D13" s="28" t="str">
        <f t="shared" si="3"/>
        <v>vis</v>
      </c>
      <c r="E13" s="53">
        <f>VLOOKUP(C13,Active!C$21:E$973,3,FALSE)</f>
        <v>-25805.191644602906</v>
      </c>
      <c r="F13" s="5" t="s">
        <v>58</v>
      </c>
      <c r="G13" s="28" t="str">
        <f t="shared" si="4"/>
        <v>29106.436</v>
      </c>
      <c r="H13" s="10">
        <f t="shared" si="5"/>
        <v>-30743</v>
      </c>
      <c r="I13" s="54" t="s">
        <v>71</v>
      </c>
      <c r="J13" s="55" t="s">
        <v>72</v>
      </c>
      <c r="K13" s="54">
        <v>-30743</v>
      </c>
      <c r="L13" s="54" t="s">
        <v>73</v>
      </c>
      <c r="M13" s="55" t="s">
        <v>65</v>
      </c>
      <c r="N13" s="55"/>
      <c r="O13" s="56" t="s">
        <v>66</v>
      </c>
      <c r="P13" s="56" t="s">
        <v>67</v>
      </c>
    </row>
    <row r="14" spans="1:16" ht="12.75" customHeight="1" thickBot="1">
      <c r="A14" s="10" t="str">
        <f t="shared" si="0"/>
        <v> VSS 1.236 </v>
      </c>
      <c r="B14" s="5" t="str">
        <f t="shared" si="1"/>
        <v>I</v>
      </c>
      <c r="C14" s="10">
        <f t="shared" si="2"/>
        <v>29111.421999999999</v>
      </c>
      <c r="D14" s="28" t="str">
        <f t="shared" si="3"/>
        <v>vis</v>
      </c>
      <c r="E14" s="53">
        <f>VLOOKUP(C14,Active!C$21:E$973,3,FALSE)</f>
        <v>-25799.115426452783</v>
      </c>
      <c r="F14" s="5" t="s">
        <v>58</v>
      </c>
      <c r="G14" s="28" t="str">
        <f t="shared" si="4"/>
        <v>29111.422</v>
      </c>
      <c r="H14" s="10">
        <f t="shared" si="5"/>
        <v>-30737</v>
      </c>
      <c r="I14" s="54" t="s">
        <v>74</v>
      </c>
      <c r="J14" s="55" t="s">
        <v>75</v>
      </c>
      <c r="K14" s="54">
        <v>-30737</v>
      </c>
      <c r="L14" s="54" t="s">
        <v>76</v>
      </c>
      <c r="M14" s="55" t="s">
        <v>65</v>
      </c>
      <c r="N14" s="55"/>
      <c r="O14" s="56" t="s">
        <v>66</v>
      </c>
      <c r="P14" s="56" t="s">
        <v>67</v>
      </c>
    </row>
    <row r="15" spans="1:16" ht="12.75" customHeight="1" thickBot="1">
      <c r="A15" s="10" t="str">
        <f t="shared" si="0"/>
        <v> VSS 1.236 </v>
      </c>
      <c r="B15" s="5" t="str">
        <f t="shared" si="1"/>
        <v>I</v>
      </c>
      <c r="C15" s="10">
        <f t="shared" si="2"/>
        <v>29166.32</v>
      </c>
      <c r="D15" s="28" t="str">
        <f t="shared" si="3"/>
        <v>vis</v>
      </c>
      <c r="E15" s="53">
        <f>VLOOKUP(C15,Active!C$21:E$973,3,FALSE)</f>
        <v>-25732.21365669636</v>
      </c>
      <c r="F15" s="5" t="s">
        <v>58</v>
      </c>
      <c r="G15" s="28" t="str">
        <f t="shared" si="4"/>
        <v>29166.320</v>
      </c>
      <c r="H15" s="10">
        <f t="shared" si="5"/>
        <v>-30670</v>
      </c>
      <c r="I15" s="54" t="s">
        <v>77</v>
      </c>
      <c r="J15" s="55" t="s">
        <v>78</v>
      </c>
      <c r="K15" s="54">
        <v>-30670</v>
      </c>
      <c r="L15" s="54" t="s">
        <v>79</v>
      </c>
      <c r="M15" s="55" t="s">
        <v>65</v>
      </c>
      <c r="N15" s="55"/>
      <c r="O15" s="56" t="s">
        <v>66</v>
      </c>
      <c r="P15" s="56" t="s">
        <v>67</v>
      </c>
    </row>
    <row r="16" spans="1:16" ht="12.75" customHeight="1" thickBot="1">
      <c r="A16" s="10" t="str">
        <f t="shared" si="0"/>
        <v> VSS 1.236 </v>
      </c>
      <c r="B16" s="5" t="str">
        <f t="shared" si="1"/>
        <v>I</v>
      </c>
      <c r="C16" s="10">
        <f t="shared" si="2"/>
        <v>29463.448</v>
      </c>
      <c r="D16" s="28" t="str">
        <f t="shared" si="3"/>
        <v>vis</v>
      </c>
      <c r="E16" s="53">
        <f>VLOOKUP(C16,Active!C$21:E$973,3,FALSE)</f>
        <v>-25370.116876409531</v>
      </c>
      <c r="F16" s="5" t="s">
        <v>58</v>
      </c>
      <c r="G16" s="28" t="str">
        <f t="shared" si="4"/>
        <v>29463.448</v>
      </c>
      <c r="H16" s="10">
        <f t="shared" si="5"/>
        <v>-30308</v>
      </c>
      <c r="I16" s="54" t="s">
        <v>80</v>
      </c>
      <c r="J16" s="55" t="s">
        <v>81</v>
      </c>
      <c r="K16" s="54">
        <v>-30308</v>
      </c>
      <c r="L16" s="54" t="s">
        <v>60</v>
      </c>
      <c r="M16" s="55" t="s">
        <v>65</v>
      </c>
      <c r="N16" s="55"/>
      <c r="O16" s="56" t="s">
        <v>66</v>
      </c>
      <c r="P16" s="56" t="s">
        <v>67</v>
      </c>
    </row>
    <row r="17" spans="1:16" ht="12.75" customHeight="1" thickBot="1">
      <c r="A17" s="10" t="str">
        <f t="shared" si="0"/>
        <v> VSS 1.236 </v>
      </c>
      <c r="B17" s="5" t="str">
        <f t="shared" si="1"/>
        <v>I</v>
      </c>
      <c r="C17" s="10">
        <f t="shared" si="2"/>
        <v>29546.280999999999</v>
      </c>
      <c r="D17" s="28" t="str">
        <f t="shared" si="3"/>
        <v>vis</v>
      </c>
      <c r="E17" s="53">
        <f>VLOOKUP(C17,Active!C$21:E$973,3,FALSE)</f>
        <v>-25269.171955023805</v>
      </c>
      <c r="F17" s="5" t="s">
        <v>58</v>
      </c>
      <c r="G17" s="28" t="str">
        <f t="shared" si="4"/>
        <v>29546.281</v>
      </c>
      <c r="H17" s="10">
        <f t="shared" si="5"/>
        <v>-30207</v>
      </c>
      <c r="I17" s="54" t="s">
        <v>82</v>
      </c>
      <c r="J17" s="55" t="s">
        <v>83</v>
      </c>
      <c r="K17" s="54">
        <v>-30207</v>
      </c>
      <c r="L17" s="54" t="s">
        <v>84</v>
      </c>
      <c r="M17" s="55" t="s">
        <v>65</v>
      </c>
      <c r="N17" s="55"/>
      <c r="O17" s="56" t="s">
        <v>66</v>
      </c>
      <c r="P17" s="56" t="s">
        <v>67</v>
      </c>
    </row>
    <row r="18" spans="1:16" ht="12.75" customHeight="1" thickBot="1">
      <c r="A18" s="10" t="str">
        <f t="shared" si="0"/>
        <v> VSS 1.236 </v>
      </c>
      <c r="B18" s="5" t="str">
        <f t="shared" si="1"/>
        <v>I</v>
      </c>
      <c r="C18" s="10">
        <f t="shared" si="2"/>
        <v>29783.475999999999</v>
      </c>
      <c r="D18" s="28" t="str">
        <f t="shared" si="3"/>
        <v>vis</v>
      </c>
      <c r="E18" s="53">
        <f>VLOOKUP(C18,Active!C$21:E$973,3,FALSE)</f>
        <v>-24980.112876780979</v>
      </c>
      <c r="F18" s="5" t="s">
        <v>58</v>
      </c>
      <c r="G18" s="28" t="str">
        <f t="shared" si="4"/>
        <v>29783.476</v>
      </c>
      <c r="H18" s="10">
        <f t="shared" si="5"/>
        <v>-29918</v>
      </c>
      <c r="I18" s="54" t="s">
        <v>85</v>
      </c>
      <c r="J18" s="55" t="s">
        <v>86</v>
      </c>
      <c r="K18" s="54">
        <v>-29918</v>
      </c>
      <c r="L18" s="54" t="s">
        <v>87</v>
      </c>
      <c r="M18" s="55" t="s">
        <v>65</v>
      </c>
      <c r="N18" s="55"/>
      <c r="O18" s="56" t="s">
        <v>66</v>
      </c>
      <c r="P18" s="56" t="s">
        <v>67</v>
      </c>
    </row>
    <row r="19" spans="1:16" ht="12.75" customHeight="1" thickBot="1">
      <c r="A19" s="10" t="str">
        <f t="shared" si="0"/>
        <v> VSS 1.236 </v>
      </c>
      <c r="B19" s="5" t="str">
        <f t="shared" si="1"/>
        <v>I</v>
      </c>
      <c r="C19" s="10">
        <f t="shared" si="2"/>
        <v>29824.512999999999</v>
      </c>
      <c r="D19" s="28" t="str">
        <f t="shared" si="3"/>
        <v>vis</v>
      </c>
      <c r="E19" s="53">
        <f>VLOOKUP(C19,Active!C$21:E$973,3,FALSE)</f>
        <v>-24930.102895989432</v>
      </c>
      <c r="F19" s="5" t="s">
        <v>58</v>
      </c>
      <c r="G19" s="28" t="str">
        <f t="shared" si="4"/>
        <v>29824.513</v>
      </c>
      <c r="H19" s="10">
        <f t="shared" si="5"/>
        <v>-29868</v>
      </c>
      <c r="I19" s="54" t="s">
        <v>88</v>
      </c>
      <c r="J19" s="55" t="s">
        <v>89</v>
      </c>
      <c r="K19" s="54">
        <v>-29868</v>
      </c>
      <c r="L19" s="54" t="s">
        <v>90</v>
      </c>
      <c r="M19" s="55" t="s">
        <v>65</v>
      </c>
      <c r="N19" s="55"/>
      <c r="O19" s="56" t="s">
        <v>66</v>
      </c>
      <c r="P19" s="56" t="s">
        <v>67</v>
      </c>
    </row>
    <row r="20" spans="1:16" ht="12.75" customHeight="1" thickBot="1">
      <c r="A20" s="10" t="str">
        <f t="shared" si="0"/>
        <v> VSS 1.236 </v>
      </c>
      <c r="B20" s="5" t="str">
        <f t="shared" si="1"/>
        <v>I</v>
      </c>
      <c r="C20" s="10">
        <f t="shared" si="2"/>
        <v>29879.442999999999</v>
      </c>
      <c r="D20" s="28" t="str">
        <f t="shared" si="3"/>
        <v>vis</v>
      </c>
      <c r="E20" s="53">
        <f>VLOOKUP(C20,Active!C$21:E$973,3,FALSE)</f>
        <v>-24863.162129245284</v>
      </c>
      <c r="F20" s="5" t="s">
        <v>58</v>
      </c>
      <c r="G20" s="28" t="str">
        <f t="shared" si="4"/>
        <v>29879.443</v>
      </c>
      <c r="H20" s="10">
        <f t="shared" si="5"/>
        <v>-29801</v>
      </c>
      <c r="I20" s="54" t="s">
        <v>91</v>
      </c>
      <c r="J20" s="55" t="s">
        <v>92</v>
      </c>
      <c r="K20" s="54">
        <v>-29801</v>
      </c>
      <c r="L20" s="54" t="s">
        <v>93</v>
      </c>
      <c r="M20" s="55" t="s">
        <v>65</v>
      </c>
      <c r="N20" s="55"/>
      <c r="O20" s="56" t="s">
        <v>66</v>
      </c>
      <c r="P20" s="56" t="s">
        <v>67</v>
      </c>
    </row>
    <row r="21" spans="1:16" ht="12.75" customHeight="1" thickBot="1">
      <c r="A21" s="10" t="str">
        <f t="shared" si="0"/>
        <v> VSS 1.236 </v>
      </c>
      <c r="B21" s="5" t="str">
        <f t="shared" si="1"/>
        <v>I</v>
      </c>
      <c r="C21" s="10">
        <f t="shared" si="2"/>
        <v>30199.445</v>
      </c>
      <c r="D21" s="28" t="str">
        <f t="shared" si="3"/>
        <v>vis</v>
      </c>
      <c r="E21" s="53">
        <f>VLOOKUP(C21,Active!C$21:E$973,3,FALSE)</f>
        <v>-24473.189814669258</v>
      </c>
      <c r="F21" s="5" t="s">
        <v>58</v>
      </c>
      <c r="G21" s="28" t="str">
        <f t="shared" si="4"/>
        <v>30199.445</v>
      </c>
      <c r="H21" s="10">
        <f t="shared" si="5"/>
        <v>-29411</v>
      </c>
      <c r="I21" s="54" t="s">
        <v>94</v>
      </c>
      <c r="J21" s="55" t="s">
        <v>95</v>
      </c>
      <c r="K21" s="54">
        <v>-29411</v>
      </c>
      <c r="L21" s="54" t="s">
        <v>96</v>
      </c>
      <c r="M21" s="55" t="s">
        <v>65</v>
      </c>
      <c r="N21" s="55"/>
      <c r="O21" s="56" t="s">
        <v>66</v>
      </c>
      <c r="P21" s="56" t="s">
        <v>67</v>
      </c>
    </row>
    <row r="22" spans="1:16" ht="12.75" customHeight="1" thickBot="1">
      <c r="A22" s="10" t="str">
        <f t="shared" si="0"/>
        <v> VSS 1.236 </v>
      </c>
      <c r="B22" s="5" t="str">
        <f t="shared" si="1"/>
        <v>I</v>
      </c>
      <c r="C22" s="10">
        <f t="shared" si="2"/>
        <v>30446.623</v>
      </c>
      <c r="D22" s="28" t="str">
        <f t="shared" si="3"/>
        <v>vis</v>
      </c>
      <c r="E22" s="53">
        <f>VLOOKUP(C22,Active!C$21:E$973,3,FALSE)</f>
        <v>-24171.964894911653</v>
      </c>
      <c r="F22" s="5" t="s">
        <v>58</v>
      </c>
      <c r="G22" s="28" t="str">
        <f t="shared" si="4"/>
        <v>30446.623</v>
      </c>
      <c r="H22" s="10">
        <f t="shared" si="5"/>
        <v>-29110</v>
      </c>
      <c r="I22" s="54" t="s">
        <v>97</v>
      </c>
      <c r="J22" s="55" t="s">
        <v>98</v>
      </c>
      <c r="K22" s="54">
        <v>-29110</v>
      </c>
      <c r="L22" s="54" t="s">
        <v>99</v>
      </c>
      <c r="M22" s="55" t="s">
        <v>65</v>
      </c>
      <c r="N22" s="55"/>
      <c r="O22" s="56" t="s">
        <v>66</v>
      </c>
      <c r="P22" s="56" t="s">
        <v>67</v>
      </c>
    </row>
    <row r="23" spans="1:16" ht="12.75" customHeight="1" thickBot="1">
      <c r="A23" s="10" t="str">
        <f t="shared" si="0"/>
        <v> VSS 1.236 </v>
      </c>
      <c r="B23" s="5" t="str">
        <f t="shared" si="1"/>
        <v>I</v>
      </c>
      <c r="C23" s="10">
        <f t="shared" si="2"/>
        <v>30496.51</v>
      </c>
      <c r="D23" s="28" t="str">
        <f t="shared" si="3"/>
        <v>vis</v>
      </c>
      <c r="E23" s="53">
        <f>VLOOKUP(C23,Active!C$21:E$973,3,FALSE)</f>
        <v>-24111.169809702016</v>
      </c>
      <c r="F23" s="5" t="s">
        <v>58</v>
      </c>
      <c r="G23" s="28" t="str">
        <f t="shared" si="4"/>
        <v>30496.510</v>
      </c>
      <c r="H23" s="10">
        <f t="shared" si="5"/>
        <v>-29049</v>
      </c>
      <c r="I23" s="54" t="s">
        <v>100</v>
      </c>
      <c r="J23" s="55" t="s">
        <v>101</v>
      </c>
      <c r="K23" s="54">
        <v>-29049</v>
      </c>
      <c r="L23" s="54" t="s">
        <v>102</v>
      </c>
      <c r="M23" s="55" t="s">
        <v>65</v>
      </c>
      <c r="N23" s="55"/>
      <c r="O23" s="56" t="s">
        <v>66</v>
      </c>
      <c r="P23" s="56" t="s">
        <v>67</v>
      </c>
    </row>
    <row r="24" spans="1:16" ht="12.75" customHeight="1" thickBot="1">
      <c r="A24" s="10" t="str">
        <f t="shared" si="0"/>
        <v> VSS 1.236 </v>
      </c>
      <c r="B24" s="5" t="str">
        <f t="shared" si="1"/>
        <v>I</v>
      </c>
      <c r="C24" s="10">
        <f t="shared" si="2"/>
        <v>30547.474999999999</v>
      </c>
      <c r="D24" s="28" t="str">
        <f t="shared" si="3"/>
        <v>vis</v>
      </c>
      <c r="E24" s="53">
        <f>VLOOKUP(C24,Active!C$21:E$973,3,FALSE)</f>
        <v>-24049.061013468348</v>
      </c>
      <c r="F24" s="5" t="s">
        <v>58</v>
      </c>
      <c r="G24" s="28" t="str">
        <f t="shared" si="4"/>
        <v>30547.475</v>
      </c>
      <c r="H24" s="10">
        <f t="shared" si="5"/>
        <v>-28987</v>
      </c>
      <c r="I24" s="54" t="s">
        <v>103</v>
      </c>
      <c r="J24" s="55" t="s">
        <v>104</v>
      </c>
      <c r="K24" s="54">
        <v>-28987</v>
      </c>
      <c r="L24" s="54" t="s">
        <v>105</v>
      </c>
      <c r="M24" s="55" t="s">
        <v>65</v>
      </c>
      <c r="N24" s="55"/>
      <c r="O24" s="56" t="s">
        <v>66</v>
      </c>
      <c r="P24" s="56" t="s">
        <v>67</v>
      </c>
    </row>
    <row r="25" spans="1:16" ht="12.75" customHeight="1" thickBot="1">
      <c r="A25" s="10" t="str">
        <f t="shared" si="0"/>
        <v> VSS 1.236 </v>
      </c>
      <c r="B25" s="5" t="str">
        <f t="shared" si="1"/>
        <v>I</v>
      </c>
      <c r="C25" s="10">
        <f t="shared" si="2"/>
        <v>30904.469000000001</v>
      </c>
      <c r="D25" s="28" t="str">
        <f t="shared" si="3"/>
        <v>vis</v>
      </c>
      <c r="E25" s="53">
        <f>VLOOKUP(C25,Active!C$21:E$973,3,FALSE)</f>
        <v>-23614.008181080564</v>
      </c>
      <c r="F25" s="5" t="s">
        <v>58</v>
      </c>
      <c r="G25" s="28" t="str">
        <f t="shared" si="4"/>
        <v>30904.469</v>
      </c>
      <c r="H25" s="10">
        <f t="shared" si="5"/>
        <v>-28552</v>
      </c>
      <c r="I25" s="54" t="s">
        <v>106</v>
      </c>
      <c r="J25" s="55" t="s">
        <v>107</v>
      </c>
      <c r="K25" s="54">
        <v>-28552</v>
      </c>
      <c r="L25" s="54" t="s">
        <v>108</v>
      </c>
      <c r="M25" s="55" t="s">
        <v>65</v>
      </c>
      <c r="N25" s="55"/>
      <c r="O25" s="56" t="s">
        <v>66</v>
      </c>
      <c r="P25" s="56" t="s">
        <v>67</v>
      </c>
    </row>
    <row r="26" spans="1:16" ht="12.75" customHeight="1" thickBot="1">
      <c r="A26" s="10" t="str">
        <f t="shared" si="0"/>
        <v> VSS 1.236 </v>
      </c>
      <c r="B26" s="5" t="str">
        <f t="shared" si="1"/>
        <v>I</v>
      </c>
      <c r="C26" s="10">
        <f t="shared" si="2"/>
        <v>30931.445</v>
      </c>
      <c r="D26" s="28" t="str">
        <f t="shared" si="3"/>
        <v>vis</v>
      </c>
      <c r="E26" s="53">
        <f>VLOOKUP(C26,Active!C$21:E$973,3,FALSE)</f>
        <v>-23581.133720427188</v>
      </c>
      <c r="F26" s="5" t="s">
        <v>58</v>
      </c>
      <c r="G26" s="28" t="str">
        <f t="shared" si="4"/>
        <v>30931.445</v>
      </c>
      <c r="H26" s="10">
        <f t="shared" si="5"/>
        <v>-28519</v>
      </c>
      <c r="I26" s="54" t="s">
        <v>109</v>
      </c>
      <c r="J26" s="55" t="s">
        <v>110</v>
      </c>
      <c r="K26" s="54">
        <v>-28519</v>
      </c>
      <c r="L26" s="54" t="s">
        <v>111</v>
      </c>
      <c r="M26" s="55" t="s">
        <v>65</v>
      </c>
      <c r="N26" s="55"/>
      <c r="O26" s="56" t="s">
        <v>66</v>
      </c>
      <c r="P26" s="56" t="s">
        <v>67</v>
      </c>
    </row>
    <row r="27" spans="1:16" ht="12.75" customHeight="1" thickBot="1">
      <c r="A27" s="10" t="str">
        <f t="shared" si="0"/>
        <v> VSS 1.236 </v>
      </c>
      <c r="B27" s="5" t="str">
        <f t="shared" si="1"/>
        <v>I</v>
      </c>
      <c r="C27" s="10">
        <f t="shared" si="2"/>
        <v>30940.43</v>
      </c>
      <c r="D27" s="28" t="str">
        <f t="shared" si="3"/>
        <v>vis</v>
      </c>
      <c r="E27" s="53">
        <f>VLOOKUP(C27,Active!C$21:E$973,3,FALSE)</f>
        <v>-23570.184097467125</v>
      </c>
      <c r="F27" s="5" t="s">
        <v>58</v>
      </c>
      <c r="G27" s="28" t="str">
        <f t="shared" si="4"/>
        <v>30940.430</v>
      </c>
      <c r="H27" s="10">
        <f t="shared" si="5"/>
        <v>-28508</v>
      </c>
      <c r="I27" s="54" t="s">
        <v>112</v>
      </c>
      <c r="J27" s="55" t="s">
        <v>113</v>
      </c>
      <c r="K27" s="54">
        <v>-28508</v>
      </c>
      <c r="L27" s="54" t="s">
        <v>114</v>
      </c>
      <c r="M27" s="55" t="s">
        <v>65</v>
      </c>
      <c r="N27" s="55"/>
      <c r="O27" s="56" t="s">
        <v>66</v>
      </c>
      <c r="P27" s="56" t="s">
        <v>67</v>
      </c>
    </row>
    <row r="28" spans="1:16" ht="12.75" customHeight="1" thickBot="1">
      <c r="A28" s="10" t="str">
        <f t="shared" si="0"/>
        <v> VSS 1.236 </v>
      </c>
      <c r="B28" s="5" t="str">
        <f t="shared" si="1"/>
        <v>I</v>
      </c>
      <c r="C28" s="10">
        <f t="shared" si="2"/>
        <v>31028.282999999999</v>
      </c>
      <c r="D28" s="28" t="str">
        <f t="shared" si="3"/>
        <v>vis</v>
      </c>
      <c r="E28" s="53">
        <f>VLOOKUP(C28,Active!C$21:E$973,3,FALSE)</f>
        <v>-23463.121523631813</v>
      </c>
      <c r="F28" s="5" t="s">
        <v>58</v>
      </c>
      <c r="G28" s="28" t="str">
        <f t="shared" si="4"/>
        <v>31028.283</v>
      </c>
      <c r="H28" s="10">
        <f t="shared" si="5"/>
        <v>-28401</v>
      </c>
      <c r="I28" s="54" t="s">
        <v>115</v>
      </c>
      <c r="J28" s="55" t="s">
        <v>116</v>
      </c>
      <c r="K28" s="54">
        <v>-28401</v>
      </c>
      <c r="L28" s="54" t="s">
        <v>117</v>
      </c>
      <c r="M28" s="55" t="s">
        <v>65</v>
      </c>
      <c r="N28" s="55"/>
      <c r="O28" s="56" t="s">
        <v>66</v>
      </c>
      <c r="P28" s="56" t="s">
        <v>67</v>
      </c>
    </row>
    <row r="29" spans="1:16" ht="12.75" customHeight="1" thickBot="1">
      <c r="A29" s="10" t="str">
        <f t="shared" si="0"/>
        <v> VSS 1.236 </v>
      </c>
      <c r="B29" s="5" t="str">
        <f t="shared" si="1"/>
        <v>I</v>
      </c>
      <c r="C29" s="10">
        <f t="shared" si="2"/>
        <v>31229.51</v>
      </c>
      <c r="D29" s="28" t="str">
        <f t="shared" si="3"/>
        <v>vis</v>
      </c>
      <c r="E29" s="53">
        <f>VLOOKUP(C29,Active!C$21:E$973,3,FALSE)</f>
        <v>-23217.895059593495</v>
      </c>
      <c r="F29" s="5" t="s">
        <v>58</v>
      </c>
      <c r="G29" s="28" t="str">
        <f t="shared" si="4"/>
        <v>31229.510</v>
      </c>
      <c r="H29" s="10">
        <f t="shared" si="5"/>
        <v>-28156</v>
      </c>
      <c r="I29" s="54" t="s">
        <v>118</v>
      </c>
      <c r="J29" s="55" t="s">
        <v>119</v>
      </c>
      <c r="K29" s="54">
        <v>-28156</v>
      </c>
      <c r="L29" s="54" t="s">
        <v>120</v>
      </c>
      <c r="M29" s="55" t="s">
        <v>65</v>
      </c>
      <c r="N29" s="55"/>
      <c r="O29" s="56" t="s">
        <v>66</v>
      </c>
      <c r="P29" s="56" t="s">
        <v>67</v>
      </c>
    </row>
    <row r="30" spans="1:16" ht="12.75" customHeight="1" thickBot="1">
      <c r="A30" s="10" t="str">
        <f t="shared" si="0"/>
        <v> VSS 1.236 </v>
      </c>
      <c r="B30" s="5" t="str">
        <f t="shared" si="1"/>
        <v>I</v>
      </c>
      <c r="C30" s="10">
        <f t="shared" si="2"/>
        <v>31238.494999999999</v>
      </c>
      <c r="D30" s="28" t="str">
        <f t="shared" si="3"/>
        <v>vis</v>
      </c>
      <c r="E30" s="53">
        <f>VLOOKUP(C30,Active!C$21:E$973,3,FALSE)</f>
        <v>-23206.945436633436</v>
      </c>
      <c r="F30" s="5" t="s">
        <v>58</v>
      </c>
      <c r="G30" s="28" t="str">
        <f t="shared" si="4"/>
        <v>31238.495</v>
      </c>
      <c r="H30" s="10">
        <f t="shared" si="5"/>
        <v>-28145</v>
      </c>
      <c r="I30" s="54" t="s">
        <v>121</v>
      </c>
      <c r="J30" s="55" t="s">
        <v>122</v>
      </c>
      <c r="K30" s="54">
        <v>-28145</v>
      </c>
      <c r="L30" s="54" t="s">
        <v>123</v>
      </c>
      <c r="M30" s="55" t="s">
        <v>65</v>
      </c>
      <c r="N30" s="55"/>
      <c r="O30" s="56" t="s">
        <v>66</v>
      </c>
      <c r="P30" s="56" t="s">
        <v>67</v>
      </c>
    </row>
    <row r="31" spans="1:16" ht="12.75" customHeight="1" thickBot="1">
      <c r="A31" s="10" t="str">
        <f t="shared" si="0"/>
        <v> VSS 1.236 </v>
      </c>
      <c r="B31" s="5" t="str">
        <f t="shared" si="1"/>
        <v>I</v>
      </c>
      <c r="C31" s="10">
        <f t="shared" si="2"/>
        <v>31292.468000000001</v>
      </c>
      <c r="D31" s="28" t="str">
        <f t="shared" si="3"/>
        <v>vis</v>
      </c>
      <c r="E31" s="53">
        <f>VLOOKUP(C31,Active!C$21:E$973,3,FALSE)</f>
        <v>-23141.170923553476</v>
      </c>
      <c r="F31" s="5" t="s">
        <v>58</v>
      </c>
      <c r="G31" s="28" t="str">
        <f t="shared" si="4"/>
        <v>31292.468</v>
      </c>
      <c r="H31" s="10">
        <f t="shared" si="5"/>
        <v>-28079</v>
      </c>
      <c r="I31" s="54" t="s">
        <v>124</v>
      </c>
      <c r="J31" s="55" t="s">
        <v>125</v>
      </c>
      <c r="K31" s="54">
        <v>-28079</v>
      </c>
      <c r="L31" s="54" t="s">
        <v>126</v>
      </c>
      <c r="M31" s="55" t="s">
        <v>65</v>
      </c>
      <c r="N31" s="55"/>
      <c r="O31" s="56" t="s">
        <v>66</v>
      </c>
      <c r="P31" s="56" t="s">
        <v>67</v>
      </c>
    </row>
    <row r="32" spans="1:16" ht="12.75" customHeight="1" thickBot="1">
      <c r="A32" s="10" t="str">
        <f t="shared" si="0"/>
        <v> VSS 1.236 </v>
      </c>
      <c r="B32" s="5" t="str">
        <f t="shared" si="1"/>
        <v>I</v>
      </c>
      <c r="C32" s="10">
        <f t="shared" si="2"/>
        <v>31324.506000000001</v>
      </c>
      <c r="D32" s="28" t="str">
        <f t="shared" si="3"/>
        <v>vis</v>
      </c>
      <c r="E32" s="53">
        <f>VLOOKUP(C32,Active!C$21:E$973,3,FALSE)</f>
        <v>-23102.127626904123</v>
      </c>
      <c r="F32" s="5" t="s">
        <v>58</v>
      </c>
      <c r="G32" s="28" t="str">
        <f t="shared" si="4"/>
        <v>31324.506</v>
      </c>
      <c r="H32" s="10">
        <f t="shared" si="5"/>
        <v>-28040</v>
      </c>
      <c r="I32" s="54" t="s">
        <v>127</v>
      </c>
      <c r="J32" s="55" t="s">
        <v>128</v>
      </c>
      <c r="K32" s="54">
        <v>-28040</v>
      </c>
      <c r="L32" s="54" t="s">
        <v>129</v>
      </c>
      <c r="M32" s="55" t="s">
        <v>65</v>
      </c>
      <c r="N32" s="55"/>
      <c r="O32" s="56" t="s">
        <v>66</v>
      </c>
      <c r="P32" s="56" t="s">
        <v>67</v>
      </c>
    </row>
    <row r="33" spans="1:16" ht="12.75" customHeight="1" thickBot="1">
      <c r="A33" s="10" t="str">
        <f t="shared" si="0"/>
        <v> VSS 1.236 </v>
      </c>
      <c r="B33" s="5" t="str">
        <f t="shared" si="1"/>
        <v>I</v>
      </c>
      <c r="C33" s="10">
        <f t="shared" si="2"/>
        <v>31325.4</v>
      </c>
      <c r="D33" s="28" t="str">
        <f t="shared" si="3"/>
        <v>vis</v>
      </c>
      <c r="E33" s="53">
        <f>VLOOKUP(C33,Active!C$21:E$973,3,FALSE)</f>
        <v>-23101.038148559514</v>
      </c>
      <c r="F33" s="5" t="s">
        <v>58</v>
      </c>
      <c r="G33" s="28" t="str">
        <f t="shared" si="4"/>
        <v>31325.400</v>
      </c>
      <c r="H33" s="10">
        <f t="shared" si="5"/>
        <v>-28039</v>
      </c>
      <c r="I33" s="54" t="s">
        <v>130</v>
      </c>
      <c r="J33" s="55" t="s">
        <v>131</v>
      </c>
      <c r="K33" s="54">
        <v>-28039</v>
      </c>
      <c r="L33" s="54" t="s">
        <v>132</v>
      </c>
      <c r="M33" s="55" t="s">
        <v>65</v>
      </c>
      <c r="N33" s="55"/>
      <c r="O33" s="56" t="s">
        <v>66</v>
      </c>
      <c r="P33" s="56" t="s">
        <v>67</v>
      </c>
    </row>
    <row r="34" spans="1:16" ht="12.75" customHeight="1" thickBot="1">
      <c r="A34" s="10" t="str">
        <f t="shared" si="0"/>
        <v> VSS 1.236 </v>
      </c>
      <c r="B34" s="5" t="str">
        <f t="shared" si="1"/>
        <v>I</v>
      </c>
      <c r="C34" s="10">
        <f t="shared" si="2"/>
        <v>31343.366000000002</v>
      </c>
      <c r="D34" s="28" t="str">
        <f t="shared" si="3"/>
        <v>vis</v>
      </c>
      <c r="E34" s="53">
        <f>VLOOKUP(C34,Active!C$21:E$973,3,FALSE)</f>
        <v>-23079.143777262856</v>
      </c>
      <c r="F34" s="5" t="s">
        <v>58</v>
      </c>
      <c r="G34" s="28" t="str">
        <f t="shared" si="4"/>
        <v>31343.366</v>
      </c>
      <c r="H34" s="10">
        <f t="shared" si="5"/>
        <v>-28017</v>
      </c>
      <c r="I34" s="54" t="s">
        <v>133</v>
      </c>
      <c r="J34" s="55" t="s">
        <v>134</v>
      </c>
      <c r="K34" s="54">
        <v>-28017</v>
      </c>
      <c r="L34" s="54" t="s">
        <v>135</v>
      </c>
      <c r="M34" s="55" t="s">
        <v>65</v>
      </c>
      <c r="N34" s="55"/>
      <c r="O34" s="56" t="s">
        <v>66</v>
      </c>
      <c r="P34" s="56" t="s">
        <v>67</v>
      </c>
    </row>
    <row r="35" spans="1:16" ht="12.75" customHeight="1" thickBot="1">
      <c r="A35" s="10" t="str">
        <f t="shared" si="0"/>
        <v> VSS 1.236 </v>
      </c>
      <c r="B35" s="5" t="str">
        <f t="shared" si="1"/>
        <v>I</v>
      </c>
      <c r="C35" s="10">
        <f t="shared" si="2"/>
        <v>31352.341</v>
      </c>
      <c r="D35" s="28" t="str">
        <f t="shared" si="3"/>
        <v>vis</v>
      </c>
      <c r="E35" s="53">
        <f>VLOOKUP(C35,Active!C$21:E$973,3,FALSE)</f>
        <v>-23068.206340861463</v>
      </c>
      <c r="F35" s="5" t="s">
        <v>58</v>
      </c>
      <c r="G35" s="28" t="str">
        <f t="shared" si="4"/>
        <v>31352.341</v>
      </c>
      <c r="H35" s="10">
        <f t="shared" si="5"/>
        <v>-28006</v>
      </c>
      <c r="I35" s="54" t="s">
        <v>136</v>
      </c>
      <c r="J35" s="55" t="s">
        <v>137</v>
      </c>
      <c r="K35" s="54">
        <v>-28006</v>
      </c>
      <c r="L35" s="54" t="s">
        <v>138</v>
      </c>
      <c r="M35" s="55" t="s">
        <v>65</v>
      </c>
      <c r="N35" s="55"/>
      <c r="O35" s="56" t="s">
        <v>66</v>
      </c>
      <c r="P35" s="56" t="s">
        <v>67</v>
      </c>
    </row>
    <row r="36" spans="1:16" ht="12.75" customHeight="1" thickBot="1">
      <c r="A36" s="10" t="str">
        <f t="shared" si="0"/>
        <v>BAVM 97 </v>
      </c>
      <c r="B36" s="5" t="str">
        <f t="shared" si="1"/>
        <v>I</v>
      </c>
      <c r="C36" s="10">
        <f t="shared" si="2"/>
        <v>42630.468999999997</v>
      </c>
      <c r="D36" s="28" t="str">
        <f t="shared" si="3"/>
        <v>vis</v>
      </c>
      <c r="E36" s="53">
        <f>VLOOKUP(C36,Active!C$21:E$973,3,FALSE)</f>
        <v>-9324.0494910771304</v>
      </c>
      <c r="F36" s="5" t="s">
        <v>58</v>
      </c>
      <c r="G36" s="28" t="str">
        <f t="shared" si="4"/>
        <v>42630.469</v>
      </c>
      <c r="H36" s="10">
        <f t="shared" si="5"/>
        <v>-14262</v>
      </c>
      <c r="I36" s="54" t="s">
        <v>139</v>
      </c>
      <c r="J36" s="55" t="s">
        <v>140</v>
      </c>
      <c r="K36" s="54">
        <v>-14262</v>
      </c>
      <c r="L36" s="54" t="s">
        <v>141</v>
      </c>
      <c r="M36" s="55" t="s">
        <v>61</v>
      </c>
      <c r="N36" s="55"/>
      <c r="O36" s="56" t="s">
        <v>142</v>
      </c>
      <c r="P36" s="57" t="s">
        <v>143</v>
      </c>
    </row>
    <row r="37" spans="1:16" ht="12.75" customHeight="1" thickBot="1">
      <c r="A37" s="10" t="str">
        <f t="shared" si="0"/>
        <v>BAVM 97 </v>
      </c>
      <c r="B37" s="5" t="str">
        <f t="shared" si="1"/>
        <v>I</v>
      </c>
      <c r="C37" s="10">
        <f t="shared" si="2"/>
        <v>43019.394</v>
      </c>
      <c r="D37" s="28" t="str">
        <f t="shared" si="3"/>
        <v>vis</v>
      </c>
      <c r="E37" s="53">
        <f>VLOOKUP(C37,Active!C$21:E$973,3,FALSE)</f>
        <v>-8850.0837582177046</v>
      </c>
      <c r="F37" s="5" t="s">
        <v>58</v>
      </c>
      <c r="G37" s="28" t="str">
        <f t="shared" si="4"/>
        <v>43019.394</v>
      </c>
      <c r="H37" s="10">
        <f t="shared" si="5"/>
        <v>-13788</v>
      </c>
      <c r="I37" s="54" t="s">
        <v>144</v>
      </c>
      <c r="J37" s="55" t="s">
        <v>145</v>
      </c>
      <c r="K37" s="54">
        <v>-13788</v>
      </c>
      <c r="L37" s="54" t="s">
        <v>146</v>
      </c>
      <c r="M37" s="55" t="s">
        <v>61</v>
      </c>
      <c r="N37" s="55"/>
      <c r="O37" s="56" t="s">
        <v>142</v>
      </c>
      <c r="P37" s="57" t="s">
        <v>143</v>
      </c>
    </row>
    <row r="38" spans="1:16" ht="12.75" customHeight="1" thickBot="1">
      <c r="A38" s="10" t="str">
        <f t="shared" si="0"/>
        <v>BAVM 97 </v>
      </c>
      <c r="B38" s="5" t="str">
        <f t="shared" si="1"/>
        <v>I</v>
      </c>
      <c r="C38" s="10">
        <f t="shared" si="2"/>
        <v>45493.483</v>
      </c>
      <c r="D38" s="28" t="str">
        <f t="shared" si="3"/>
        <v>vis</v>
      </c>
      <c r="E38" s="53">
        <f>VLOOKUP(C38,Active!C$21:E$973,3,FALSE)</f>
        <v>-5835.0206842460248</v>
      </c>
      <c r="F38" s="5" t="s">
        <v>58</v>
      </c>
      <c r="G38" s="28" t="str">
        <f t="shared" si="4"/>
        <v>45493.483</v>
      </c>
      <c r="H38" s="10">
        <f t="shared" si="5"/>
        <v>-10773</v>
      </c>
      <c r="I38" s="54" t="s">
        <v>147</v>
      </c>
      <c r="J38" s="55" t="s">
        <v>148</v>
      </c>
      <c r="K38" s="54">
        <v>-10773</v>
      </c>
      <c r="L38" s="54" t="s">
        <v>149</v>
      </c>
      <c r="M38" s="55" t="s">
        <v>61</v>
      </c>
      <c r="N38" s="55"/>
      <c r="O38" s="56" t="s">
        <v>142</v>
      </c>
      <c r="P38" s="57" t="s">
        <v>143</v>
      </c>
    </row>
    <row r="39" spans="1:16" ht="12.75" customHeight="1" thickBot="1">
      <c r="A39" s="10" t="str">
        <f t="shared" si="0"/>
        <v>BAVM 97 </v>
      </c>
      <c r="B39" s="5" t="str">
        <f t="shared" si="1"/>
        <v>I</v>
      </c>
      <c r="C39" s="10">
        <f t="shared" si="2"/>
        <v>45854.542999999998</v>
      </c>
      <c r="D39" s="28" t="str">
        <f t="shared" si="3"/>
        <v>vis</v>
      </c>
      <c r="E39" s="53">
        <f>VLOOKUP(C39,Active!C$21:E$973,3,FALSE)</f>
        <v>-5395.0127971052598</v>
      </c>
      <c r="F39" s="5" t="s">
        <v>58</v>
      </c>
      <c r="G39" s="28" t="str">
        <f t="shared" si="4"/>
        <v>45854.543</v>
      </c>
      <c r="H39" s="10">
        <f t="shared" si="5"/>
        <v>-10333</v>
      </c>
      <c r="I39" s="54" t="s">
        <v>150</v>
      </c>
      <c r="J39" s="55" t="s">
        <v>151</v>
      </c>
      <c r="K39" s="54">
        <v>-10333</v>
      </c>
      <c r="L39" s="54" t="s">
        <v>90</v>
      </c>
      <c r="M39" s="55" t="s">
        <v>61</v>
      </c>
      <c r="N39" s="55"/>
      <c r="O39" s="56" t="s">
        <v>142</v>
      </c>
      <c r="P39" s="57" t="s">
        <v>143</v>
      </c>
    </row>
    <row r="40" spans="1:16" ht="12.75" customHeight="1" thickBot="1">
      <c r="A40" s="10" t="str">
        <f t="shared" si="0"/>
        <v>BAVM 97 </v>
      </c>
      <c r="B40" s="5" t="str">
        <f t="shared" si="1"/>
        <v>I</v>
      </c>
      <c r="C40" s="10">
        <f t="shared" si="2"/>
        <v>45905.423000000003</v>
      </c>
      <c r="D40" s="28" t="str">
        <f t="shared" si="3"/>
        <v>vis</v>
      </c>
      <c r="E40" s="53">
        <f>VLOOKUP(C40,Active!C$21:E$973,3,FALSE)</f>
        <v>-5333.0075866202315</v>
      </c>
      <c r="F40" s="5" t="s">
        <v>58</v>
      </c>
      <c r="G40" s="28" t="str">
        <f t="shared" si="4"/>
        <v>45905.423</v>
      </c>
      <c r="H40" s="10">
        <f t="shared" si="5"/>
        <v>-10271</v>
      </c>
      <c r="I40" s="54" t="s">
        <v>152</v>
      </c>
      <c r="J40" s="55" t="s">
        <v>153</v>
      </c>
      <c r="K40" s="54">
        <v>-10271</v>
      </c>
      <c r="L40" s="54" t="s">
        <v>154</v>
      </c>
      <c r="M40" s="55" t="s">
        <v>61</v>
      </c>
      <c r="N40" s="55"/>
      <c r="O40" s="56" t="s">
        <v>142</v>
      </c>
      <c r="P40" s="57" t="s">
        <v>143</v>
      </c>
    </row>
    <row r="41" spans="1:16" ht="12.75" customHeight="1" thickBot="1">
      <c r="A41" s="10" t="str">
        <f t="shared" si="0"/>
        <v>BAVM 97 </v>
      </c>
      <c r="B41" s="5" t="str">
        <f t="shared" si="1"/>
        <v>I</v>
      </c>
      <c r="C41" s="10">
        <f t="shared" si="2"/>
        <v>46271.406999999999</v>
      </c>
      <c r="D41" s="28" t="str">
        <f t="shared" si="3"/>
        <v>vis</v>
      </c>
      <c r="E41" s="53">
        <f>VLOOKUP(C41,Active!C$21:E$973,3,FALSE)</f>
        <v>-4886.9990379930632</v>
      </c>
      <c r="F41" s="5" t="s">
        <v>58</v>
      </c>
      <c r="G41" s="28" t="str">
        <f t="shared" si="4"/>
        <v>46271.407</v>
      </c>
      <c r="H41" s="10">
        <f t="shared" si="5"/>
        <v>-9825</v>
      </c>
      <c r="I41" s="54" t="s">
        <v>155</v>
      </c>
      <c r="J41" s="55" t="s">
        <v>156</v>
      </c>
      <c r="K41" s="54">
        <v>-9825</v>
      </c>
      <c r="L41" s="54" t="s">
        <v>157</v>
      </c>
      <c r="M41" s="55" t="s">
        <v>61</v>
      </c>
      <c r="N41" s="55"/>
      <c r="O41" s="56" t="s">
        <v>142</v>
      </c>
      <c r="P41" s="57" t="s">
        <v>143</v>
      </c>
    </row>
    <row r="42" spans="1:16" ht="12.75" customHeight="1" thickBot="1">
      <c r="A42" s="10" t="str">
        <f t="shared" si="0"/>
        <v>BAVM 97 </v>
      </c>
      <c r="B42" s="5" t="str">
        <f t="shared" si="1"/>
        <v>I</v>
      </c>
      <c r="C42" s="10">
        <f t="shared" si="2"/>
        <v>46289.432000000001</v>
      </c>
      <c r="D42" s="28" t="str">
        <f t="shared" si="3"/>
        <v>vis</v>
      </c>
      <c r="E42" s="53">
        <f>VLOOKUP(C42,Active!C$21:E$973,3,FALSE)</f>
        <v>-4865.032766000284</v>
      </c>
      <c r="F42" s="5" t="s">
        <v>58</v>
      </c>
      <c r="G42" s="28" t="str">
        <f t="shared" si="4"/>
        <v>46289.432</v>
      </c>
      <c r="H42" s="10">
        <f t="shared" si="5"/>
        <v>-9803</v>
      </c>
      <c r="I42" s="54" t="s">
        <v>158</v>
      </c>
      <c r="J42" s="55" t="s">
        <v>159</v>
      </c>
      <c r="K42" s="54">
        <v>-9803</v>
      </c>
      <c r="L42" s="54" t="s">
        <v>160</v>
      </c>
      <c r="M42" s="55" t="s">
        <v>61</v>
      </c>
      <c r="N42" s="55"/>
      <c r="O42" s="56" t="s">
        <v>142</v>
      </c>
      <c r="P42" s="57" t="s">
        <v>143</v>
      </c>
    </row>
    <row r="43" spans="1:16" ht="12.75" customHeight="1" thickBot="1">
      <c r="A43" s="10" t="str">
        <f t="shared" si="0"/>
        <v>BAVM 97 </v>
      </c>
      <c r="B43" s="5" t="str">
        <f t="shared" si="1"/>
        <v>I</v>
      </c>
      <c r="C43" s="10">
        <f t="shared" si="2"/>
        <v>46354.279000000002</v>
      </c>
      <c r="D43" s="28" t="str">
        <f t="shared" si="3"/>
        <v>vis</v>
      </c>
      <c r="E43" s="53">
        <f>VLOOKUP(C43,Active!C$21:E$973,3,FALSE)</f>
        <v>-4786.0065890285396</v>
      </c>
      <c r="F43" s="5" t="s">
        <v>58</v>
      </c>
      <c r="G43" s="28" t="str">
        <f t="shared" si="4"/>
        <v>46354.279</v>
      </c>
      <c r="H43" s="10">
        <f t="shared" si="5"/>
        <v>-9724</v>
      </c>
      <c r="I43" s="54" t="s">
        <v>161</v>
      </c>
      <c r="J43" s="55" t="s">
        <v>162</v>
      </c>
      <c r="K43" s="54">
        <v>-9724</v>
      </c>
      <c r="L43" s="54" t="s">
        <v>163</v>
      </c>
      <c r="M43" s="55" t="s">
        <v>61</v>
      </c>
      <c r="N43" s="55"/>
      <c r="O43" s="56" t="s">
        <v>142</v>
      </c>
      <c r="P43" s="57" t="s">
        <v>143</v>
      </c>
    </row>
    <row r="44" spans="1:16" ht="12.75" customHeight="1" thickBot="1">
      <c r="A44" s="10" t="str">
        <f t="shared" si="0"/>
        <v>BAVM 97 </v>
      </c>
      <c r="B44" s="5" t="str">
        <f t="shared" si="1"/>
        <v>I</v>
      </c>
      <c r="C44" s="10">
        <f t="shared" si="2"/>
        <v>47438.264999999999</v>
      </c>
      <c r="D44" s="28" t="str">
        <f t="shared" si="3"/>
        <v>vis</v>
      </c>
      <c r="E44" s="53">
        <f>VLOOKUP(C44,Active!C$21:E$973,3,FALSE)</f>
        <v>-3465.0006909778804</v>
      </c>
      <c r="F44" s="5" t="s">
        <v>58</v>
      </c>
      <c r="G44" s="28" t="str">
        <f t="shared" si="4"/>
        <v>47438.265</v>
      </c>
      <c r="H44" s="10">
        <f t="shared" si="5"/>
        <v>-8403</v>
      </c>
      <c r="I44" s="54" t="s">
        <v>164</v>
      </c>
      <c r="J44" s="55" t="s">
        <v>165</v>
      </c>
      <c r="K44" s="54">
        <v>-8403</v>
      </c>
      <c r="L44" s="54" t="s">
        <v>163</v>
      </c>
      <c r="M44" s="55" t="s">
        <v>61</v>
      </c>
      <c r="N44" s="55"/>
      <c r="O44" s="56" t="s">
        <v>142</v>
      </c>
      <c r="P44" s="57" t="s">
        <v>143</v>
      </c>
    </row>
    <row r="45" spans="1:16" ht="12.75" customHeight="1" thickBot="1">
      <c r="A45" s="10" t="str">
        <f t="shared" si="0"/>
        <v>BAVM 97 </v>
      </c>
      <c r="B45" s="5" t="str">
        <f t="shared" si="1"/>
        <v>I</v>
      </c>
      <c r="C45" s="10">
        <f t="shared" si="2"/>
        <v>47822.296999999999</v>
      </c>
      <c r="D45" s="28" t="str">
        <f t="shared" si="3"/>
        <v>vis</v>
      </c>
      <c r="E45" s="53">
        <f>VLOOKUP(C45,Active!C$21:E$973,3,FALSE)</f>
        <v>-2996.9978412730034</v>
      </c>
      <c r="F45" s="5" t="s">
        <v>58</v>
      </c>
      <c r="G45" s="28" t="str">
        <f t="shared" si="4"/>
        <v>47822.297</v>
      </c>
      <c r="H45" s="10">
        <f t="shared" si="5"/>
        <v>-7935</v>
      </c>
      <c r="I45" s="54" t="s">
        <v>166</v>
      </c>
      <c r="J45" s="55" t="s">
        <v>167</v>
      </c>
      <c r="K45" s="54">
        <v>-7935</v>
      </c>
      <c r="L45" s="54" t="s">
        <v>163</v>
      </c>
      <c r="M45" s="55" t="s">
        <v>61</v>
      </c>
      <c r="N45" s="55"/>
      <c r="O45" s="56" t="s">
        <v>142</v>
      </c>
      <c r="P45" s="57" t="s">
        <v>143</v>
      </c>
    </row>
    <row r="46" spans="1:16" ht="12.75" customHeight="1" thickBot="1">
      <c r="A46" s="10" t="str">
        <f t="shared" ref="A46:A66" si="6">P46</f>
        <v>BAVM 97 </v>
      </c>
      <c r="B46" s="5" t="str">
        <f t="shared" ref="B46:B66" si="7">IF(H46=INT(H46),"I","II")</f>
        <v>I</v>
      </c>
      <c r="C46" s="10">
        <f t="shared" ref="C46:C66" si="8">1*G46</f>
        <v>47859.218000000001</v>
      </c>
      <c r="D46" s="28" t="str">
        <f t="shared" ref="D46:D66" si="9">VLOOKUP(F46,I$1:J$5,2,FALSE)</f>
        <v>vis</v>
      </c>
      <c r="E46" s="53">
        <f>VLOOKUP(C46,Active!C$21:E$973,3,FALSE)</f>
        <v>-2952.0038480277667</v>
      </c>
      <c r="F46" s="5" t="s">
        <v>58</v>
      </c>
      <c r="G46" s="28" t="str">
        <f t="shared" ref="G46:G66" si="10">MID(I46,3,LEN(I46)-3)</f>
        <v>47859.218</v>
      </c>
      <c r="H46" s="10">
        <f t="shared" ref="H46:H66" si="11">1*K46</f>
        <v>-7890</v>
      </c>
      <c r="I46" s="54" t="s">
        <v>168</v>
      </c>
      <c r="J46" s="55" t="s">
        <v>169</v>
      </c>
      <c r="K46" s="54">
        <v>-7890</v>
      </c>
      <c r="L46" s="54" t="s">
        <v>170</v>
      </c>
      <c r="M46" s="55" t="s">
        <v>61</v>
      </c>
      <c r="N46" s="55"/>
      <c r="O46" s="56" t="s">
        <v>142</v>
      </c>
      <c r="P46" s="57" t="s">
        <v>143</v>
      </c>
    </row>
    <row r="47" spans="1:16" ht="12.75" customHeight="1" thickBot="1">
      <c r="A47" s="10" t="str">
        <f t="shared" si="6"/>
        <v>BAVM 97 </v>
      </c>
      <c r="B47" s="5" t="str">
        <f t="shared" si="7"/>
        <v>II</v>
      </c>
      <c r="C47" s="10">
        <f t="shared" si="8"/>
        <v>49250.51</v>
      </c>
      <c r="D47" s="28" t="str">
        <f t="shared" si="9"/>
        <v>vis</v>
      </c>
      <c r="E47" s="53">
        <f>VLOOKUP(C47,Active!C$21:E$973,3,FALSE)</f>
        <v>-1256.4976902815374</v>
      </c>
      <c r="F47" s="5" t="s">
        <v>58</v>
      </c>
      <c r="G47" s="28" t="str">
        <f t="shared" si="10"/>
        <v>49250.51</v>
      </c>
      <c r="H47" s="10">
        <f t="shared" si="11"/>
        <v>-6194.5</v>
      </c>
      <c r="I47" s="54" t="s">
        <v>176</v>
      </c>
      <c r="J47" s="55" t="s">
        <v>177</v>
      </c>
      <c r="K47" s="54">
        <v>-6194.5</v>
      </c>
      <c r="L47" s="54" t="s">
        <v>178</v>
      </c>
      <c r="M47" s="55" t="s">
        <v>174</v>
      </c>
      <c r="N47" s="55" t="s">
        <v>175</v>
      </c>
      <c r="O47" s="56" t="s">
        <v>142</v>
      </c>
      <c r="P47" s="57" t="s">
        <v>143</v>
      </c>
    </row>
    <row r="48" spans="1:16" ht="12.75" customHeight="1" thickBot="1">
      <c r="A48" s="10" t="str">
        <f t="shared" si="6"/>
        <v>BAVM 97 </v>
      </c>
      <c r="B48" s="5" t="str">
        <f t="shared" si="7"/>
        <v>II</v>
      </c>
      <c r="C48" s="10">
        <f t="shared" si="8"/>
        <v>50279.517</v>
      </c>
      <c r="D48" s="28" t="str">
        <f t="shared" si="9"/>
        <v>vis</v>
      </c>
      <c r="E48" s="53">
        <f>VLOOKUP(C48,Active!C$21:E$973,3,FALSE)</f>
        <v>-2.4922731124824282</v>
      </c>
      <c r="F48" s="5" t="s">
        <v>58</v>
      </c>
      <c r="G48" s="28" t="str">
        <f t="shared" si="10"/>
        <v>50279.5170</v>
      </c>
      <c r="H48" s="10">
        <f t="shared" si="11"/>
        <v>-4940.5</v>
      </c>
      <c r="I48" s="54" t="s">
        <v>179</v>
      </c>
      <c r="J48" s="55" t="s">
        <v>180</v>
      </c>
      <c r="K48" s="54">
        <v>-4940.5</v>
      </c>
      <c r="L48" s="54" t="s">
        <v>181</v>
      </c>
      <c r="M48" s="55" t="s">
        <v>174</v>
      </c>
      <c r="N48" s="55" t="s">
        <v>175</v>
      </c>
      <c r="O48" s="56" t="s">
        <v>182</v>
      </c>
      <c r="P48" s="57" t="s">
        <v>143</v>
      </c>
    </row>
    <row r="49" spans="1:16" ht="12.75" customHeight="1" thickBot="1">
      <c r="A49" s="10" t="str">
        <f t="shared" si="6"/>
        <v>BAVM 97 </v>
      </c>
      <c r="B49" s="5" t="str">
        <f t="shared" si="7"/>
        <v>I</v>
      </c>
      <c r="C49" s="10">
        <f t="shared" si="8"/>
        <v>50281.561300000001</v>
      </c>
      <c r="D49" s="28" t="str">
        <f t="shared" si="9"/>
        <v>vis</v>
      </c>
      <c r="E49" s="53">
        <f>VLOOKUP(C49,Active!C$21:E$973,3,FALSE)</f>
        <v>-9.7492469513272867E-4</v>
      </c>
      <c r="F49" s="5" t="s">
        <v>58</v>
      </c>
      <c r="G49" s="28" t="str">
        <f t="shared" si="10"/>
        <v>50281.5613</v>
      </c>
      <c r="H49" s="10">
        <f t="shared" si="11"/>
        <v>-4938</v>
      </c>
      <c r="I49" s="54" t="s">
        <v>183</v>
      </c>
      <c r="J49" s="55" t="s">
        <v>184</v>
      </c>
      <c r="K49" s="54">
        <v>-4938</v>
      </c>
      <c r="L49" s="54" t="s">
        <v>185</v>
      </c>
      <c r="M49" s="55" t="s">
        <v>174</v>
      </c>
      <c r="N49" s="55" t="s">
        <v>175</v>
      </c>
      <c r="O49" s="56" t="s">
        <v>186</v>
      </c>
      <c r="P49" s="57" t="s">
        <v>143</v>
      </c>
    </row>
    <row r="50" spans="1:16" ht="12.75" customHeight="1" thickBot="1">
      <c r="A50" s="10" t="str">
        <f t="shared" si="6"/>
        <v>BAVM 97 </v>
      </c>
      <c r="B50" s="5" t="str">
        <f t="shared" si="7"/>
        <v>II</v>
      </c>
      <c r="C50" s="10">
        <f t="shared" si="8"/>
        <v>50284.4323</v>
      </c>
      <c r="D50" s="28" t="str">
        <f t="shared" si="9"/>
        <v>vis</v>
      </c>
      <c r="E50" s="53">
        <f>VLOOKUP(C50,Active!C$21:E$973,3,FALSE)</f>
        <v>3.4977860678844537</v>
      </c>
      <c r="F50" s="5" t="s">
        <v>58</v>
      </c>
      <c r="G50" s="28" t="str">
        <f t="shared" si="10"/>
        <v>50284.4323</v>
      </c>
      <c r="H50" s="10">
        <f t="shared" si="11"/>
        <v>-4934.5</v>
      </c>
      <c r="I50" s="54" t="s">
        <v>187</v>
      </c>
      <c r="J50" s="55" t="s">
        <v>188</v>
      </c>
      <c r="K50" s="54">
        <v>-4934.5</v>
      </c>
      <c r="L50" s="54" t="s">
        <v>189</v>
      </c>
      <c r="M50" s="55" t="s">
        <v>174</v>
      </c>
      <c r="N50" s="55" t="s">
        <v>175</v>
      </c>
      <c r="O50" s="56" t="s">
        <v>182</v>
      </c>
      <c r="P50" s="57" t="s">
        <v>143</v>
      </c>
    </row>
    <row r="51" spans="1:16" ht="12.75" customHeight="1" thickBot="1">
      <c r="A51" s="10" t="str">
        <f t="shared" si="6"/>
        <v>BAVM 97 </v>
      </c>
      <c r="B51" s="5" t="str">
        <f t="shared" si="7"/>
        <v>I</v>
      </c>
      <c r="C51" s="10">
        <f t="shared" si="8"/>
        <v>50286.484400000001</v>
      </c>
      <c r="D51" s="28" t="str">
        <f t="shared" si="9"/>
        <v>vis</v>
      </c>
      <c r="E51" s="53">
        <f>VLOOKUP(C51,Active!C$21:E$973,3,FALSE)</f>
        <v>5.9985897714293426</v>
      </c>
      <c r="F51" s="5" t="s">
        <v>58</v>
      </c>
      <c r="G51" s="28" t="str">
        <f t="shared" si="10"/>
        <v>50286.4844</v>
      </c>
      <c r="H51" s="10">
        <f t="shared" si="11"/>
        <v>-4932</v>
      </c>
      <c r="I51" s="54" t="s">
        <v>190</v>
      </c>
      <c r="J51" s="55" t="s">
        <v>191</v>
      </c>
      <c r="K51" s="54">
        <v>-4932</v>
      </c>
      <c r="L51" s="54" t="s">
        <v>192</v>
      </c>
      <c r="M51" s="55" t="s">
        <v>174</v>
      </c>
      <c r="N51" s="55" t="s">
        <v>175</v>
      </c>
      <c r="O51" s="56" t="s">
        <v>186</v>
      </c>
      <c r="P51" s="57" t="s">
        <v>143</v>
      </c>
    </row>
    <row r="52" spans="1:16" ht="12.75" customHeight="1" thickBot="1">
      <c r="A52" s="10" t="str">
        <f t="shared" si="6"/>
        <v>BAVM 97 </v>
      </c>
      <c r="B52" s="5" t="str">
        <f t="shared" si="7"/>
        <v>I</v>
      </c>
      <c r="C52" s="10">
        <f t="shared" si="8"/>
        <v>50300.434999999998</v>
      </c>
      <c r="D52" s="28" t="str">
        <f t="shared" si="9"/>
        <v>vis</v>
      </c>
      <c r="E52" s="53">
        <f>VLOOKUP(C52,Active!C$21:E$973,3,FALSE)</f>
        <v>22.999570301935204</v>
      </c>
      <c r="F52" s="5" t="s">
        <v>58</v>
      </c>
      <c r="G52" s="28" t="str">
        <f t="shared" si="10"/>
        <v>50300.4350</v>
      </c>
      <c r="H52" s="10">
        <f t="shared" si="11"/>
        <v>-4915</v>
      </c>
      <c r="I52" s="54" t="s">
        <v>193</v>
      </c>
      <c r="J52" s="55" t="s">
        <v>194</v>
      </c>
      <c r="K52" s="54">
        <v>-4915</v>
      </c>
      <c r="L52" s="54" t="s">
        <v>195</v>
      </c>
      <c r="M52" s="55" t="s">
        <v>174</v>
      </c>
      <c r="N52" s="55" t="s">
        <v>175</v>
      </c>
      <c r="O52" s="56" t="s">
        <v>196</v>
      </c>
      <c r="P52" s="57" t="s">
        <v>143</v>
      </c>
    </row>
    <row r="53" spans="1:16" ht="12.75" customHeight="1" thickBot="1">
      <c r="A53" s="10" t="str">
        <f t="shared" si="6"/>
        <v>BAVM 97 </v>
      </c>
      <c r="B53" s="5" t="str">
        <f t="shared" si="7"/>
        <v>I</v>
      </c>
      <c r="C53" s="10">
        <f t="shared" si="8"/>
        <v>50314.384299999998</v>
      </c>
      <c r="D53" s="28" t="str">
        <f t="shared" si="9"/>
        <v>vis</v>
      </c>
      <c r="E53" s="53">
        <f>VLOOKUP(C53,Active!C$21:E$973,3,FALSE)</f>
        <v>39.998966579819232</v>
      </c>
      <c r="F53" s="5" t="s">
        <v>58</v>
      </c>
      <c r="G53" s="28" t="str">
        <f t="shared" si="10"/>
        <v>50314.3843</v>
      </c>
      <c r="H53" s="10">
        <f t="shared" si="11"/>
        <v>-4898</v>
      </c>
      <c r="I53" s="54" t="s">
        <v>197</v>
      </c>
      <c r="J53" s="55" t="s">
        <v>198</v>
      </c>
      <c r="K53" s="54">
        <v>-4898</v>
      </c>
      <c r="L53" s="54" t="s">
        <v>199</v>
      </c>
      <c r="M53" s="55" t="s">
        <v>174</v>
      </c>
      <c r="N53" s="55" t="s">
        <v>175</v>
      </c>
      <c r="O53" s="56" t="s">
        <v>182</v>
      </c>
      <c r="P53" s="57" t="s">
        <v>143</v>
      </c>
    </row>
    <row r="54" spans="1:16" ht="12.75" customHeight="1" thickBot="1">
      <c r="A54" s="10" t="str">
        <f t="shared" si="6"/>
        <v>BAVM 97 </v>
      </c>
      <c r="B54" s="5" t="str">
        <f t="shared" si="7"/>
        <v>I</v>
      </c>
      <c r="C54" s="10">
        <f t="shared" si="8"/>
        <v>50332.437599999997</v>
      </c>
      <c r="D54" s="28" t="str">
        <f t="shared" si="9"/>
        <v>vis</v>
      </c>
      <c r="E54" s="53">
        <f>VLOOKUP(C54,Active!C$21:E$973,3,FALSE)</f>
        <v>61.999726533617043</v>
      </c>
      <c r="F54" s="5" t="s">
        <v>58</v>
      </c>
      <c r="G54" s="28" t="str">
        <f t="shared" si="10"/>
        <v>50332.4376</v>
      </c>
      <c r="H54" s="10">
        <f t="shared" si="11"/>
        <v>-4876</v>
      </c>
      <c r="I54" s="54" t="s">
        <v>200</v>
      </c>
      <c r="J54" s="55" t="s">
        <v>201</v>
      </c>
      <c r="K54" s="54">
        <v>-4876</v>
      </c>
      <c r="L54" s="54" t="s">
        <v>195</v>
      </c>
      <c r="M54" s="55" t="s">
        <v>174</v>
      </c>
      <c r="N54" s="55" t="s">
        <v>175</v>
      </c>
      <c r="O54" s="56" t="s">
        <v>142</v>
      </c>
      <c r="P54" s="57" t="s">
        <v>143</v>
      </c>
    </row>
    <row r="55" spans="1:16" ht="12.75" customHeight="1" thickBot="1">
      <c r="A55" s="10" t="str">
        <f t="shared" si="6"/>
        <v>BAVM 97 </v>
      </c>
      <c r="B55" s="5" t="str">
        <f t="shared" si="7"/>
        <v>I</v>
      </c>
      <c r="C55" s="10">
        <f t="shared" si="8"/>
        <v>50360.336900000002</v>
      </c>
      <c r="D55" s="28" t="str">
        <f t="shared" si="9"/>
        <v>vis</v>
      </c>
      <c r="E55" s="53">
        <f>VLOOKUP(C55,Active!C$21:E$973,3,FALSE)</f>
        <v>95.999372148496676</v>
      </c>
      <c r="F55" s="5" t="s">
        <v>58</v>
      </c>
      <c r="G55" s="28" t="str">
        <f t="shared" si="10"/>
        <v>50360.3369</v>
      </c>
      <c r="H55" s="10">
        <f t="shared" si="11"/>
        <v>-4842</v>
      </c>
      <c r="I55" s="54" t="s">
        <v>202</v>
      </c>
      <c r="J55" s="55" t="s">
        <v>203</v>
      </c>
      <c r="K55" s="54">
        <v>-4842</v>
      </c>
      <c r="L55" s="54" t="s">
        <v>185</v>
      </c>
      <c r="M55" s="55" t="s">
        <v>174</v>
      </c>
      <c r="N55" s="55" t="s">
        <v>175</v>
      </c>
      <c r="O55" s="56" t="s">
        <v>142</v>
      </c>
      <c r="P55" s="57" t="s">
        <v>143</v>
      </c>
    </row>
    <row r="56" spans="1:16" ht="12.75" customHeight="1" thickBot="1">
      <c r="A56" s="10" t="str">
        <f t="shared" si="6"/>
        <v>BAVM 97 </v>
      </c>
      <c r="B56" s="5" t="str">
        <f t="shared" si="7"/>
        <v>II</v>
      </c>
      <c r="C56" s="10">
        <f t="shared" si="8"/>
        <v>50381.261200000001</v>
      </c>
      <c r="D56" s="28" t="str">
        <f t="shared" si="9"/>
        <v>vis</v>
      </c>
      <c r="E56" s="53">
        <f>VLOOKUP(C56,Active!C$21:E$973,3,FALSE)</f>
        <v>121.49889309487406</v>
      </c>
      <c r="F56" s="5" t="s">
        <v>58</v>
      </c>
      <c r="G56" s="28" t="str">
        <f t="shared" si="10"/>
        <v>50381.2612</v>
      </c>
      <c r="H56" s="10">
        <f t="shared" si="11"/>
        <v>-4816.5</v>
      </c>
      <c r="I56" s="54" t="s">
        <v>204</v>
      </c>
      <c r="J56" s="55" t="s">
        <v>205</v>
      </c>
      <c r="K56" s="54">
        <v>-4816.5</v>
      </c>
      <c r="L56" s="54" t="s">
        <v>206</v>
      </c>
      <c r="M56" s="55" t="s">
        <v>174</v>
      </c>
      <c r="N56" s="55" t="s">
        <v>175</v>
      </c>
      <c r="O56" s="56" t="s">
        <v>196</v>
      </c>
      <c r="P56" s="57" t="s">
        <v>143</v>
      </c>
    </row>
    <row r="57" spans="1:16" ht="12.75" customHeight="1" thickBot="1">
      <c r="A57" s="10" t="str">
        <f t="shared" si="6"/>
        <v>BAVM 97 </v>
      </c>
      <c r="B57" s="5" t="str">
        <f t="shared" si="7"/>
        <v>I</v>
      </c>
      <c r="C57" s="10">
        <f t="shared" si="8"/>
        <v>50383.313800000004</v>
      </c>
      <c r="D57" s="28" t="str">
        <f t="shared" si="9"/>
        <v>vis</v>
      </c>
      <c r="E57" s="53">
        <f>VLOOKUP(C57,Active!C$21:E$973,3,FALSE)</f>
        <v>124.00030612635452</v>
      </c>
      <c r="F57" s="5" t="s">
        <v>58</v>
      </c>
      <c r="G57" s="28" t="str">
        <f t="shared" si="10"/>
        <v>50383.3138</v>
      </c>
      <c r="H57" s="10">
        <f t="shared" si="11"/>
        <v>-4814</v>
      </c>
      <c r="I57" s="54" t="s">
        <v>207</v>
      </c>
      <c r="J57" s="55" t="s">
        <v>208</v>
      </c>
      <c r="K57" s="54">
        <v>-4814</v>
      </c>
      <c r="L57" s="54" t="s">
        <v>209</v>
      </c>
      <c r="M57" s="55" t="s">
        <v>174</v>
      </c>
      <c r="N57" s="55" t="s">
        <v>175</v>
      </c>
      <c r="O57" s="56" t="s">
        <v>142</v>
      </c>
      <c r="P57" s="57" t="s">
        <v>143</v>
      </c>
    </row>
    <row r="58" spans="1:16" ht="12.75" customHeight="1" thickBot="1">
      <c r="A58" s="10" t="str">
        <f t="shared" si="6"/>
        <v>BAVM 152 </v>
      </c>
      <c r="B58" s="5" t="str">
        <f t="shared" si="7"/>
        <v>I</v>
      </c>
      <c r="C58" s="10">
        <f t="shared" si="8"/>
        <v>50670.515299999999</v>
      </c>
      <c r="D58" s="28" t="str">
        <f t="shared" si="9"/>
        <v>vis</v>
      </c>
      <c r="E58" s="53">
        <f>VLOOKUP(C58,Active!C$21:E$973,3,FALSE)</f>
        <v>474.00009895485186</v>
      </c>
      <c r="F58" s="5" t="s">
        <v>58</v>
      </c>
      <c r="G58" s="28" t="str">
        <f t="shared" si="10"/>
        <v>50670.5153</v>
      </c>
      <c r="H58" s="10">
        <f t="shared" si="11"/>
        <v>-4464</v>
      </c>
      <c r="I58" s="54" t="s">
        <v>210</v>
      </c>
      <c r="J58" s="55" t="s">
        <v>211</v>
      </c>
      <c r="K58" s="54">
        <v>-4464</v>
      </c>
      <c r="L58" s="54" t="s">
        <v>212</v>
      </c>
      <c r="M58" s="55" t="s">
        <v>174</v>
      </c>
      <c r="N58" s="55" t="s">
        <v>175</v>
      </c>
      <c r="O58" s="56" t="s">
        <v>182</v>
      </c>
      <c r="P58" s="57" t="s">
        <v>213</v>
      </c>
    </row>
    <row r="59" spans="1:16" ht="12.75" customHeight="1" thickBot="1">
      <c r="A59" s="10" t="str">
        <f t="shared" si="6"/>
        <v> BBS 118 </v>
      </c>
      <c r="B59" s="5" t="str">
        <f t="shared" si="7"/>
        <v>I</v>
      </c>
      <c r="C59" s="10">
        <f t="shared" si="8"/>
        <v>51055.367299999998</v>
      </c>
      <c r="D59" s="28" t="str">
        <f t="shared" si="9"/>
        <v>vis</v>
      </c>
      <c r="E59" s="53">
        <f>VLOOKUP(C59,Active!C$21:E$973,3,FALSE)</f>
        <v>943.00224647021844</v>
      </c>
      <c r="F59" s="5" t="s">
        <v>58</v>
      </c>
      <c r="G59" s="28" t="str">
        <f t="shared" si="10"/>
        <v>51055.3673</v>
      </c>
      <c r="H59" s="10">
        <f t="shared" si="11"/>
        <v>-3995</v>
      </c>
      <c r="I59" s="54" t="s">
        <v>214</v>
      </c>
      <c r="J59" s="55" t="s">
        <v>215</v>
      </c>
      <c r="K59" s="54">
        <v>-3995</v>
      </c>
      <c r="L59" s="54" t="s">
        <v>212</v>
      </c>
      <c r="M59" s="55" t="s">
        <v>174</v>
      </c>
      <c r="N59" s="55" t="s">
        <v>216</v>
      </c>
      <c r="O59" s="56" t="s">
        <v>217</v>
      </c>
      <c r="P59" s="56" t="s">
        <v>218</v>
      </c>
    </row>
    <row r="60" spans="1:16" ht="12.75" customHeight="1" thickBot="1">
      <c r="A60" s="10" t="str">
        <f t="shared" si="6"/>
        <v>BAVM 117 </v>
      </c>
      <c r="B60" s="5" t="str">
        <f t="shared" si="7"/>
        <v>I</v>
      </c>
      <c r="C60" s="10">
        <f t="shared" si="8"/>
        <v>51078.343200000003</v>
      </c>
      <c r="D60" s="28" t="str">
        <f t="shared" si="9"/>
        <v>vis</v>
      </c>
      <c r="E60" s="53">
        <f>VLOOKUP(C60,Active!C$21:E$973,3,FALSE)</f>
        <v>971.00196179221405</v>
      </c>
      <c r="F60" s="5" t="s">
        <v>58</v>
      </c>
      <c r="G60" s="28" t="str">
        <f t="shared" si="10"/>
        <v>51078.3432</v>
      </c>
      <c r="H60" s="10">
        <f t="shared" si="11"/>
        <v>-3967</v>
      </c>
      <c r="I60" s="54" t="s">
        <v>219</v>
      </c>
      <c r="J60" s="55" t="s">
        <v>220</v>
      </c>
      <c r="K60" s="54">
        <v>-3967</v>
      </c>
      <c r="L60" s="54" t="s">
        <v>221</v>
      </c>
      <c r="M60" s="55" t="s">
        <v>174</v>
      </c>
      <c r="N60" s="55" t="s">
        <v>175</v>
      </c>
      <c r="O60" s="56" t="s">
        <v>196</v>
      </c>
      <c r="P60" s="57" t="s">
        <v>222</v>
      </c>
    </row>
    <row r="61" spans="1:16" ht="12.75" customHeight="1" thickBot="1">
      <c r="A61" s="10" t="str">
        <f t="shared" si="6"/>
        <v>IBVS 5594 </v>
      </c>
      <c r="B61" s="5" t="str">
        <f t="shared" si="7"/>
        <v>II</v>
      </c>
      <c r="C61" s="10">
        <f t="shared" si="8"/>
        <v>52507.3796</v>
      </c>
      <c r="D61" s="28" t="str">
        <f t="shared" si="9"/>
        <v>vis</v>
      </c>
      <c r="E61" s="53">
        <f>VLOOKUP(C61,Active!C$21:E$973,3,FALSE)</f>
        <v>2712.5055540241083</v>
      </c>
      <c r="F61" s="5" t="s">
        <v>58</v>
      </c>
      <c r="G61" s="28" t="str">
        <f t="shared" si="10"/>
        <v>52507.3796</v>
      </c>
      <c r="H61" s="10">
        <f t="shared" si="11"/>
        <v>-2225.5</v>
      </c>
      <c r="I61" s="54" t="s">
        <v>223</v>
      </c>
      <c r="J61" s="55" t="s">
        <v>224</v>
      </c>
      <c r="K61" s="54">
        <v>-2225.5</v>
      </c>
      <c r="L61" s="54" t="s">
        <v>225</v>
      </c>
      <c r="M61" s="55" t="s">
        <v>174</v>
      </c>
      <c r="N61" s="55" t="s">
        <v>216</v>
      </c>
      <c r="O61" s="56" t="s">
        <v>226</v>
      </c>
      <c r="P61" s="57" t="s">
        <v>227</v>
      </c>
    </row>
    <row r="62" spans="1:16" ht="12.75" customHeight="1" thickBot="1">
      <c r="A62" s="10" t="str">
        <f t="shared" si="6"/>
        <v>IBVS 5676 </v>
      </c>
      <c r="B62" s="5" t="str">
        <f t="shared" si="7"/>
        <v>II</v>
      </c>
      <c r="C62" s="10">
        <f t="shared" si="8"/>
        <v>52859.411500000002</v>
      </c>
      <c r="D62" s="28" t="str">
        <f t="shared" si="9"/>
        <v>vis</v>
      </c>
      <c r="E62" s="53">
        <f>VLOOKUP(C62,Active!C$21:E$973,3,FALSE)</f>
        <v>3141.5112941369725</v>
      </c>
      <c r="F62" s="5" t="s">
        <v>58</v>
      </c>
      <c r="G62" s="28" t="str">
        <f t="shared" si="10"/>
        <v>52859.4115</v>
      </c>
      <c r="H62" s="10">
        <f t="shared" si="11"/>
        <v>-1796.5</v>
      </c>
      <c r="I62" s="54" t="s">
        <v>228</v>
      </c>
      <c r="J62" s="55" t="s">
        <v>229</v>
      </c>
      <c r="K62" s="54">
        <v>-1796.5</v>
      </c>
      <c r="L62" s="54" t="s">
        <v>230</v>
      </c>
      <c r="M62" s="55" t="s">
        <v>174</v>
      </c>
      <c r="N62" s="55" t="s">
        <v>216</v>
      </c>
      <c r="O62" s="56" t="s">
        <v>231</v>
      </c>
      <c r="P62" s="57" t="s">
        <v>232</v>
      </c>
    </row>
    <row r="63" spans="1:16" ht="12.75" customHeight="1" thickBot="1">
      <c r="A63" s="10" t="str">
        <f t="shared" si="6"/>
        <v>BAVM 220 </v>
      </c>
      <c r="B63" s="5" t="str">
        <f t="shared" si="7"/>
        <v>I</v>
      </c>
      <c r="C63" s="10">
        <f t="shared" si="8"/>
        <v>55673.592600000004</v>
      </c>
      <c r="D63" s="28" t="str">
        <f t="shared" si="9"/>
        <v>vis</v>
      </c>
      <c r="E63" s="53">
        <f>VLOOKUP(C63,Active!C$21:E$973,3,FALSE)</f>
        <v>6571.0296009072663</v>
      </c>
      <c r="F63" s="5" t="s">
        <v>58</v>
      </c>
      <c r="G63" s="28" t="str">
        <f t="shared" si="10"/>
        <v>55673.5926</v>
      </c>
      <c r="H63" s="10">
        <f t="shared" si="11"/>
        <v>1633</v>
      </c>
      <c r="I63" s="54" t="s">
        <v>243</v>
      </c>
      <c r="J63" s="55" t="s">
        <v>244</v>
      </c>
      <c r="K63" s="54" t="s">
        <v>245</v>
      </c>
      <c r="L63" s="54" t="s">
        <v>246</v>
      </c>
      <c r="M63" s="55" t="s">
        <v>235</v>
      </c>
      <c r="N63" s="55" t="s">
        <v>175</v>
      </c>
      <c r="O63" s="56" t="s">
        <v>247</v>
      </c>
      <c r="P63" s="57" t="s">
        <v>248</v>
      </c>
    </row>
    <row r="64" spans="1:16" ht="12.75" customHeight="1" thickBot="1">
      <c r="A64" s="10" t="str">
        <f t="shared" si="6"/>
        <v>BAVM 97 </v>
      </c>
      <c r="B64" s="5" t="str">
        <f t="shared" si="7"/>
        <v>II</v>
      </c>
      <c r="C64" s="10">
        <f t="shared" si="8"/>
        <v>49168.4496</v>
      </c>
      <c r="D64" s="28" t="str">
        <f t="shared" si="9"/>
        <v>vis</v>
      </c>
      <c r="E64" s="53">
        <f>VLOOKUP(C64,Active!C$21:E$973,3,FALSE)</f>
        <v>-1356.5010781448486</v>
      </c>
      <c r="F64" s="5" t="s">
        <v>58</v>
      </c>
      <c r="G64" s="28" t="str">
        <f t="shared" si="10"/>
        <v>49168.4496</v>
      </c>
      <c r="H64" s="10">
        <f t="shared" si="11"/>
        <v>-6294.5</v>
      </c>
      <c r="I64" s="54" t="s">
        <v>171</v>
      </c>
      <c r="J64" s="55" t="s">
        <v>172</v>
      </c>
      <c r="K64" s="54">
        <v>-6294.5</v>
      </c>
      <c r="L64" s="54" t="s">
        <v>173</v>
      </c>
      <c r="M64" s="55" t="s">
        <v>174</v>
      </c>
      <c r="N64" s="55" t="s">
        <v>175</v>
      </c>
      <c r="O64" s="56" t="s">
        <v>142</v>
      </c>
      <c r="P64" s="57" t="s">
        <v>143</v>
      </c>
    </row>
    <row r="65" spans="1:16" ht="12.75" customHeight="1" thickBot="1">
      <c r="A65" s="10" t="str">
        <f t="shared" si="6"/>
        <v>BAVM 203 </v>
      </c>
      <c r="B65" s="5" t="str">
        <f t="shared" si="7"/>
        <v>II</v>
      </c>
      <c r="C65" s="10">
        <f t="shared" si="8"/>
        <v>54684.381999999998</v>
      </c>
      <c r="D65" s="28" t="str">
        <f t="shared" si="9"/>
        <v>vis</v>
      </c>
      <c r="E65" s="53">
        <f>VLOOKUP(C65,Active!C$21:E$973,3,FALSE)</f>
        <v>5365.5223000618289</v>
      </c>
      <c r="F65" s="5" t="s">
        <v>58</v>
      </c>
      <c r="G65" s="28" t="str">
        <f t="shared" si="10"/>
        <v>54684.3820</v>
      </c>
      <c r="H65" s="10">
        <f t="shared" si="11"/>
        <v>427.5</v>
      </c>
      <c r="I65" s="54" t="s">
        <v>233</v>
      </c>
      <c r="J65" s="55" t="s">
        <v>234</v>
      </c>
      <c r="K65" s="54">
        <v>427.5</v>
      </c>
      <c r="L65" s="54" t="s">
        <v>221</v>
      </c>
      <c r="M65" s="55" t="s">
        <v>235</v>
      </c>
      <c r="N65" s="55" t="s">
        <v>236</v>
      </c>
      <c r="O65" s="56" t="s">
        <v>237</v>
      </c>
      <c r="P65" s="57" t="s">
        <v>238</v>
      </c>
    </row>
    <row r="66" spans="1:16" ht="12.75" customHeight="1" thickBot="1">
      <c r="A66" s="10" t="str">
        <f t="shared" si="6"/>
        <v>BAVM 203 </v>
      </c>
      <c r="B66" s="5" t="str">
        <f t="shared" si="7"/>
        <v>II</v>
      </c>
      <c r="C66" s="10">
        <f t="shared" si="8"/>
        <v>54706.540800000002</v>
      </c>
      <c r="D66" s="28" t="str">
        <f t="shared" si="9"/>
        <v>vis</v>
      </c>
      <c r="E66" s="53">
        <f>VLOOKUP(C66,Active!C$21:E$973,3,FALSE)</f>
        <v>5392.5262516753473</v>
      </c>
      <c r="F66" s="5" t="s">
        <v>58</v>
      </c>
      <c r="G66" s="28" t="str">
        <f t="shared" si="10"/>
        <v>54706.5408</v>
      </c>
      <c r="H66" s="10">
        <f t="shared" si="11"/>
        <v>454.5</v>
      </c>
      <c r="I66" s="54" t="s">
        <v>239</v>
      </c>
      <c r="J66" s="55" t="s">
        <v>240</v>
      </c>
      <c r="K66" s="54" t="s">
        <v>241</v>
      </c>
      <c r="L66" s="54" t="s">
        <v>242</v>
      </c>
      <c r="M66" s="55" t="s">
        <v>235</v>
      </c>
      <c r="N66" s="55" t="s">
        <v>236</v>
      </c>
      <c r="O66" s="56" t="s">
        <v>237</v>
      </c>
      <c r="P66" s="57" t="s">
        <v>238</v>
      </c>
    </row>
    <row r="67" spans="1:16">
      <c r="B67" s="5"/>
      <c r="F67" s="5"/>
    </row>
    <row r="68" spans="1:16">
      <c r="B68" s="5"/>
      <c r="F68" s="5"/>
    </row>
    <row r="69" spans="1:16">
      <c r="B69" s="5"/>
      <c r="F69" s="5"/>
    </row>
    <row r="70" spans="1:16">
      <c r="B70" s="5"/>
      <c r="F70" s="5"/>
    </row>
    <row r="71" spans="1:16">
      <c r="B71" s="5"/>
      <c r="F71" s="5"/>
    </row>
    <row r="72" spans="1:16">
      <c r="B72" s="5"/>
      <c r="F72" s="5"/>
    </row>
    <row r="73" spans="1:16">
      <c r="B73" s="5"/>
      <c r="F73" s="5"/>
    </row>
    <row r="74" spans="1:16">
      <c r="B74" s="5"/>
      <c r="F74" s="5"/>
    </row>
    <row r="75" spans="1:16">
      <c r="B75" s="5"/>
      <c r="F75" s="5"/>
    </row>
    <row r="76" spans="1:16">
      <c r="B76" s="5"/>
      <c r="F76" s="5"/>
    </row>
    <row r="77" spans="1:16">
      <c r="B77" s="5"/>
      <c r="F77" s="5"/>
    </row>
    <row r="78" spans="1:16">
      <c r="B78" s="5"/>
      <c r="F78" s="5"/>
    </row>
    <row r="79" spans="1:16">
      <c r="B79" s="5"/>
      <c r="F79" s="5"/>
    </row>
    <row r="80" spans="1:1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</sheetData>
  <phoneticPr fontId="8" type="noConversion"/>
  <hyperlinks>
    <hyperlink ref="A3" r:id="rId1"/>
    <hyperlink ref="P36" r:id="rId2" display="http://www.bav-astro.de/sfs/BAVM_link.php?BAVMnr=97"/>
    <hyperlink ref="P37" r:id="rId3" display="http://www.bav-astro.de/sfs/BAVM_link.php?BAVMnr=97"/>
    <hyperlink ref="P38" r:id="rId4" display="http://www.bav-astro.de/sfs/BAVM_link.php?BAVMnr=97"/>
    <hyperlink ref="P39" r:id="rId5" display="http://www.bav-astro.de/sfs/BAVM_link.php?BAVMnr=97"/>
    <hyperlink ref="P40" r:id="rId6" display="http://www.bav-astro.de/sfs/BAVM_link.php?BAVMnr=97"/>
    <hyperlink ref="P41" r:id="rId7" display="http://www.bav-astro.de/sfs/BAVM_link.php?BAVMnr=97"/>
    <hyperlink ref="P42" r:id="rId8" display="http://www.bav-astro.de/sfs/BAVM_link.php?BAVMnr=97"/>
    <hyperlink ref="P43" r:id="rId9" display="http://www.bav-astro.de/sfs/BAVM_link.php?BAVMnr=97"/>
    <hyperlink ref="P44" r:id="rId10" display="http://www.bav-astro.de/sfs/BAVM_link.php?BAVMnr=97"/>
    <hyperlink ref="P45" r:id="rId11" display="http://www.bav-astro.de/sfs/BAVM_link.php?BAVMnr=97"/>
    <hyperlink ref="P46" r:id="rId12" display="http://www.bav-astro.de/sfs/BAVM_link.php?BAVMnr=97"/>
    <hyperlink ref="P64" r:id="rId13" display="http://www.bav-astro.de/sfs/BAVM_link.php?BAVMnr=97"/>
    <hyperlink ref="P47" r:id="rId14" display="http://www.bav-astro.de/sfs/BAVM_link.php?BAVMnr=97"/>
    <hyperlink ref="P48" r:id="rId15" display="http://www.bav-astro.de/sfs/BAVM_link.php?BAVMnr=97"/>
    <hyperlink ref="P49" r:id="rId16" display="http://www.bav-astro.de/sfs/BAVM_link.php?BAVMnr=97"/>
    <hyperlink ref="P50" r:id="rId17" display="http://www.bav-astro.de/sfs/BAVM_link.php?BAVMnr=97"/>
    <hyperlink ref="P51" r:id="rId18" display="http://www.bav-astro.de/sfs/BAVM_link.php?BAVMnr=97"/>
    <hyperlink ref="P52" r:id="rId19" display="http://www.bav-astro.de/sfs/BAVM_link.php?BAVMnr=97"/>
    <hyperlink ref="P53" r:id="rId20" display="http://www.bav-astro.de/sfs/BAVM_link.php?BAVMnr=97"/>
    <hyperlink ref="P54" r:id="rId21" display="http://www.bav-astro.de/sfs/BAVM_link.php?BAVMnr=97"/>
    <hyperlink ref="P55" r:id="rId22" display="http://www.bav-astro.de/sfs/BAVM_link.php?BAVMnr=97"/>
    <hyperlink ref="P56" r:id="rId23" display="http://www.bav-astro.de/sfs/BAVM_link.php?BAVMnr=97"/>
    <hyperlink ref="P57" r:id="rId24" display="http://www.bav-astro.de/sfs/BAVM_link.php?BAVMnr=97"/>
    <hyperlink ref="P58" r:id="rId25" display="http://www.bav-astro.de/sfs/BAVM_link.php?BAVMnr=152"/>
    <hyperlink ref="P60" r:id="rId26" display="http://www.bav-astro.de/sfs/BAVM_link.php?BAVMnr=117"/>
    <hyperlink ref="P61" r:id="rId27" display="http://www.konkoly.hu/cgi-bin/IBVS?5594"/>
    <hyperlink ref="P62" r:id="rId28" display="http://www.konkoly.hu/cgi-bin/IBVS?5676"/>
    <hyperlink ref="P65" r:id="rId29" display="http://www.bav-astro.de/sfs/BAVM_link.php?BAVMnr=203"/>
    <hyperlink ref="P66" r:id="rId30" display="http://www.bav-astro.de/sfs/BAVM_link.php?BAVMnr=203"/>
    <hyperlink ref="P63" r:id="rId31" display="http://www.bav-astro.de/sfs/BAVM_link.php?BAVMnr=220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2024-01-11T03:50:38Z</dcterms:modified>
</cp:coreProperties>
</file>