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C994DA2D-A0C6-4366-A8FB-8CFF87C38CE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68" i="1" l="1"/>
  <c r="F68" i="1"/>
  <c r="G68" i="1"/>
  <c r="K68" i="1"/>
  <c r="Q68" i="1"/>
  <c r="D9" i="1"/>
  <c r="C9" i="1"/>
  <c r="E67" i="1"/>
  <c r="F67" i="1"/>
  <c r="G67" i="1"/>
  <c r="K67" i="1"/>
  <c r="D11" i="1"/>
  <c r="P50" i="1" s="1"/>
  <c r="R50" i="1" s="1"/>
  <c r="T50" i="1" s="1"/>
  <c r="D12" i="1"/>
  <c r="Q67" i="1"/>
  <c r="E66" i="1"/>
  <c r="F66" i="1"/>
  <c r="E55" i="1"/>
  <c r="F55" i="1"/>
  <c r="E56" i="1"/>
  <c r="F56" i="1"/>
  <c r="E57" i="1"/>
  <c r="F57" i="1"/>
  <c r="E58" i="1"/>
  <c r="F58" i="1"/>
  <c r="G58" i="1"/>
  <c r="K58" i="1"/>
  <c r="E59" i="1"/>
  <c r="F59" i="1"/>
  <c r="E60" i="1"/>
  <c r="F60" i="1"/>
  <c r="E61" i="1"/>
  <c r="F61" i="1"/>
  <c r="G61" i="1"/>
  <c r="K61" i="1"/>
  <c r="E62" i="1"/>
  <c r="F62" i="1"/>
  <c r="E63" i="1"/>
  <c r="F63" i="1"/>
  <c r="E64" i="1"/>
  <c r="F64" i="1"/>
  <c r="E65" i="1"/>
  <c r="F65" i="1"/>
  <c r="G65" i="1"/>
  <c r="Q66" i="1"/>
  <c r="D13" i="1"/>
  <c r="E33" i="1"/>
  <c r="F33" i="1"/>
  <c r="P33" i="1"/>
  <c r="E34" i="1"/>
  <c r="F34" i="1"/>
  <c r="E35" i="1"/>
  <c r="F35" i="1"/>
  <c r="P35" i="1"/>
  <c r="E43" i="1"/>
  <c r="F43" i="1"/>
  <c r="E45" i="1"/>
  <c r="F45" i="1"/>
  <c r="E46" i="1"/>
  <c r="F46" i="1"/>
  <c r="E47" i="1"/>
  <c r="F47" i="1"/>
  <c r="P47" i="1"/>
  <c r="E48" i="1"/>
  <c r="F48" i="1"/>
  <c r="E51" i="1"/>
  <c r="F51" i="1"/>
  <c r="P51" i="1"/>
  <c r="E22" i="1"/>
  <c r="F22" i="1"/>
  <c r="E23" i="1"/>
  <c r="F23" i="1"/>
  <c r="E24" i="1"/>
  <c r="F24" i="1"/>
  <c r="E25" i="1"/>
  <c r="F25" i="1"/>
  <c r="E26" i="1"/>
  <c r="F26" i="1"/>
  <c r="E27" i="1"/>
  <c r="F27" i="1"/>
  <c r="G27" i="1"/>
  <c r="H27" i="1"/>
  <c r="P27" i="1"/>
  <c r="E28" i="1"/>
  <c r="F28" i="1"/>
  <c r="P28" i="1"/>
  <c r="E29" i="1"/>
  <c r="F29" i="1"/>
  <c r="E30" i="1"/>
  <c r="F30" i="1"/>
  <c r="E31" i="1"/>
  <c r="F31" i="1"/>
  <c r="E32" i="1"/>
  <c r="F32" i="1"/>
  <c r="P32" i="1"/>
  <c r="E36" i="1"/>
  <c r="F36" i="1"/>
  <c r="E37" i="1"/>
  <c r="F37" i="1"/>
  <c r="P37" i="1"/>
  <c r="E38" i="1"/>
  <c r="F38" i="1"/>
  <c r="E39" i="1"/>
  <c r="F39" i="1"/>
  <c r="E40" i="1"/>
  <c r="F40" i="1"/>
  <c r="E41" i="1"/>
  <c r="F41" i="1"/>
  <c r="P41" i="1"/>
  <c r="E42" i="1"/>
  <c r="F42" i="1"/>
  <c r="E44" i="1"/>
  <c r="F44" i="1"/>
  <c r="P44" i="1"/>
  <c r="E49" i="1"/>
  <c r="F49" i="1"/>
  <c r="E50" i="1"/>
  <c r="F50" i="1"/>
  <c r="E52" i="1"/>
  <c r="F52" i="1"/>
  <c r="E53" i="1"/>
  <c r="F53" i="1"/>
  <c r="P53" i="1"/>
  <c r="E54" i="1"/>
  <c r="F54" i="1"/>
  <c r="E21" i="1"/>
  <c r="F21" i="1"/>
  <c r="G21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P21" i="1"/>
  <c r="Q21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W2" i="1"/>
  <c r="Q33" i="1"/>
  <c r="Q34" i="1"/>
  <c r="Q35" i="1"/>
  <c r="Q43" i="1"/>
  <c r="Q45" i="1"/>
  <c r="Q46" i="1"/>
  <c r="Q47" i="1"/>
  <c r="Q48" i="1"/>
  <c r="Q54" i="1"/>
  <c r="Q56" i="1"/>
  <c r="Q57" i="1"/>
  <c r="Q58" i="1"/>
  <c r="Q59" i="1"/>
  <c r="Q61" i="1"/>
  <c r="G22" i="2"/>
  <c r="C22" i="2"/>
  <c r="E22" i="2"/>
  <c r="G23" i="2"/>
  <c r="C23" i="2"/>
  <c r="E23" i="2"/>
  <c r="G24" i="2"/>
  <c r="C24" i="2"/>
  <c r="E24" i="2"/>
  <c r="G12" i="2"/>
  <c r="C12" i="2"/>
  <c r="E12" i="2"/>
  <c r="G25" i="2"/>
  <c r="C25" i="2"/>
  <c r="E25" i="2"/>
  <c r="G26" i="2"/>
  <c r="C26" i="2"/>
  <c r="E26" i="2"/>
  <c r="G27" i="2"/>
  <c r="C27" i="2"/>
  <c r="E27" i="2"/>
  <c r="G28" i="2"/>
  <c r="C28" i="2"/>
  <c r="E28" i="2"/>
  <c r="G29" i="2"/>
  <c r="C29" i="2"/>
  <c r="E29" i="2"/>
  <c r="G13" i="2"/>
  <c r="C13" i="2"/>
  <c r="E13" i="2"/>
  <c r="G14" i="2"/>
  <c r="C14" i="2"/>
  <c r="E14" i="2"/>
  <c r="G15" i="2"/>
  <c r="C15" i="2"/>
  <c r="E15" i="2"/>
  <c r="G16" i="2"/>
  <c r="C16" i="2"/>
  <c r="E16" i="2"/>
  <c r="G17" i="2"/>
  <c r="C17" i="2"/>
  <c r="E17" i="2"/>
  <c r="G30" i="2"/>
  <c r="C30" i="2"/>
  <c r="E30" i="2"/>
  <c r="G18" i="2"/>
  <c r="C18" i="2"/>
  <c r="E18" i="2"/>
  <c r="G31" i="2"/>
  <c r="C31" i="2"/>
  <c r="E31" i="2"/>
  <c r="G32" i="2"/>
  <c r="C32" i="2"/>
  <c r="E32" i="2"/>
  <c r="G33" i="2"/>
  <c r="C33" i="2"/>
  <c r="E33" i="2"/>
  <c r="G34" i="2"/>
  <c r="C34" i="2"/>
  <c r="E34" i="2"/>
  <c r="G35" i="2"/>
  <c r="C35" i="2"/>
  <c r="E35" i="2"/>
  <c r="G19" i="2"/>
  <c r="C19" i="2"/>
  <c r="E19" i="2"/>
  <c r="G20" i="2"/>
  <c r="C20" i="2"/>
  <c r="E20" i="2"/>
  <c r="G21" i="2"/>
  <c r="C21" i="2"/>
  <c r="E21" i="2"/>
  <c r="G11" i="2"/>
  <c r="C11" i="2"/>
  <c r="E11" i="2"/>
  <c r="H21" i="2"/>
  <c r="B21" i="2"/>
  <c r="D21" i="2"/>
  <c r="A21" i="2"/>
  <c r="H20" i="2"/>
  <c r="B20" i="2"/>
  <c r="D20" i="2"/>
  <c r="A20" i="2"/>
  <c r="H19" i="2"/>
  <c r="B19" i="2"/>
  <c r="D19" i="2"/>
  <c r="A19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18" i="2"/>
  <c r="B18" i="2"/>
  <c r="D18" i="2"/>
  <c r="A18" i="2"/>
  <c r="H30" i="2"/>
  <c r="B30" i="2"/>
  <c r="D30" i="2"/>
  <c r="A30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12" i="2"/>
  <c r="B12" i="2"/>
  <c r="D12" i="2"/>
  <c r="A12" i="2"/>
  <c r="H24" i="2"/>
  <c r="B24" i="2"/>
  <c r="D24" i="2"/>
  <c r="A24" i="2"/>
  <c r="H23" i="2"/>
  <c r="B23" i="2"/>
  <c r="D23" i="2"/>
  <c r="A23" i="2"/>
  <c r="H22" i="2"/>
  <c r="B22" i="2"/>
  <c r="D22" i="2"/>
  <c r="A22" i="2"/>
  <c r="H11" i="2"/>
  <c r="B11" i="2"/>
  <c r="D11" i="2"/>
  <c r="A11" i="2"/>
  <c r="Q65" i="1"/>
  <c r="F16" i="1"/>
  <c r="F17" i="1" s="1"/>
  <c r="Q22" i="1"/>
  <c r="Q23" i="1"/>
  <c r="Q24" i="1"/>
  <c r="Q25" i="1"/>
  <c r="Q26" i="1"/>
  <c r="Q27" i="1"/>
  <c r="Q28" i="1"/>
  <c r="Q29" i="1"/>
  <c r="Q30" i="1"/>
  <c r="Q31" i="1"/>
  <c r="Q32" i="1"/>
  <c r="Q36" i="1"/>
  <c r="Q37" i="1"/>
  <c r="Q38" i="1"/>
  <c r="Q39" i="1"/>
  <c r="Q40" i="1"/>
  <c r="Q41" i="1"/>
  <c r="Q42" i="1"/>
  <c r="Q44" i="1"/>
  <c r="Q49" i="1"/>
  <c r="Q50" i="1"/>
  <c r="Q51" i="1"/>
  <c r="Q52" i="1"/>
  <c r="Q53" i="1"/>
  <c r="Q55" i="1"/>
  <c r="Q60" i="1"/>
  <c r="Q62" i="1"/>
  <c r="Q63" i="1"/>
  <c r="Q64" i="1"/>
  <c r="C17" i="1"/>
  <c r="P52" i="1"/>
  <c r="G52" i="1"/>
  <c r="J52" i="1"/>
  <c r="R32" i="1"/>
  <c r="T32" i="1" s="1"/>
  <c r="K65" i="1"/>
  <c r="H21" i="1"/>
  <c r="R21" i="1"/>
  <c r="P31" i="1"/>
  <c r="R31" i="1" s="1"/>
  <c r="G31" i="1"/>
  <c r="H31" i="1"/>
  <c r="P26" i="1"/>
  <c r="G26" i="1"/>
  <c r="H26" i="1"/>
  <c r="P48" i="1"/>
  <c r="R48" i="1" s="1"/>
  <c r="T48" i="1" s="1"/>
  <c r="G48" i="1"/>
  <c r="G64" i="1"/>
  <c r="K64" i="1"/>
  <c r="P64" i="1"/>
  <c r="R64" i="1" s="1"/>
  <c r="T64" i="1" s="1"/>
  <c r="P68" i="1"/>
  <c r="R68" i="1" s="1"/>
  <c r="T68" i="1" s="1"/>
  <c r="P49" i="1"/>
  <c r="G49" i="1"/>
  <c r="J49" i="1"/>
  <c r="P30" i="1"/>
  <c r="G30" i="1"/>
  <c r="H30" i="1"/>
  <c r="P25" i="1"/>
  <c r="G25" i="1"/>
  <c r="H25" i="1"/>
  <c r="R47" i="1"/>
  <c r="T47" i="1"/>
  <c r="P34" i="1"/>
  <c r="R34" i="1" s="1"/>
  <c r="T34" i="1" s="1"/>
  <c r="G34" i="1"/>
  <c r="P63" i="1"/>
  <c r="G63" i="1"/>
  <c r="J63" i="1"/>
  <c r="P29" i="1"/>
  <c r="R29" i="1" s="1"/>
  <c r="G29" i="1"/>
  <c r="H29" i="1"/>
  <c r="P57" i="1"/>
  <c r="G57" i="1"/>
  <c r="P54" i="1"/>
  <c r="G54" i="1"/>
  <c r="K54" i="1"/>
  <c r="P38" i="1"/>
  <c r="G38" i="1"/>
  <c r="J38" i="1"/>
  <c r="G62" i="1"/>
  <c r="K62" i="1"/>
  <c r="P62" i="1"/>
  <c r="R62" i="1"/>
  <c r="T62" i="1"/>
  <c r="R28" i="1"/>
  <c r="P46" i="1"/>
  <c r="G46" i="1"/>
  <c r="G56" i="1"/>
  <c r="K56" i="1"/>
  <c r="P56" i="1"/>
  <c r="R56" i="1"/>
  <c r="T56" i="1"/>
  <c r="P42" i="1"/>
  <c r="R42" i="1" s="1"/>
  <c r="T42" i="1" s="1"/>
  <c r="U42" i="1"/>
  <c r="P23" i="1"/>
  <c r="G23" i="1"/>
  <c r="H23" i="1"/>
  <c r="P55" i="1"/>
  <c r="G55" i="1"/>
  <c r="J55" i="1"/>
  <c r="P36" i="1"/>
  <c r="R36" i="1"/>
  <c r="T36" i="1"/>
  <c r="G36" i="1"/>
  <c r="J36" i="1"/>
  <c r="R27" i="1"/>
  <c r="D16" i="1"/>
  <c r="D19" i="1" s="1"/>
  <c r="D15" i="1"/>
  <c r="C19" i="1" s="1"/>
  <c r="P22" i="1"/>
  <c r="G22" i="1"/>
  <c r="H22" i="1"/>
  <c r="P60" i="1"/>
  <c r="G60" i="1"/>
  <c r="G66" i="1"/>
  <c r="K66" i="1"/>
  <c r="P66" i="1"/>
  <c r="R66" i="1"/>
  <c r="T66" i="1"/>
  <c r="P43" i="1"/>
  <c r="R43" i="1" s="1"/>
  <c r="T43" i="1" s="1"/>
  <c r="G43" i="1"/>
  <c r="G59" i="1"/>
  <c r="K59" i="1"/>
  <c r="P59" i="1"/>
  <c r="R59" i="1"/>
  <c r="T59" i="1" s="1"/>
  <c r="P40" i="1"/>
  <c r="R40" i="1"/>
  <c r="T40" i="1" s="1"/>
  <c r="U40" i="1"/>
  <c r="J40" i="1"/>
  <c r="G50" i="1"/>
  <c r="J50" i="1"/>
  <c r="G41" i="1"/>
  <c r="J41" i="1"/>
  <c r="U37" i="1"/>
  <c r="J37" i="1"/>
  <c r="G28" i="1"/>
  <c r="H28" i="1"/>
  <c r="G47" i="1"/>
  <c r="G35" i="1"/>
  <c r="P67" i="1"/>
  <c r="R67" i="1" s="1"/>
  <c r="T67" i="1" s="1"/>
  <c r="G53" i="1"/>
  <c r="J53" i="1"/>
  <c r="G44" i="1"/>
  <c r="J44" i="1"/>
  <c r="G39" i="1"/>
  <c r="J39" i="1"/>
  <c r="G32" i="1"/>
  <c r="J32" i="1"/>
  <c r="G24" i="1"/>
  <c r="H24" i="1"/>
  <c r="G51" i="1"/>
  <c r="G45" i="1"/>
  <c r="G33" i="1"/>
  <c r="R33" i="1"/>
  <c r="T33" i="1" s="1"/>
  <c r="P61" i="1"/>
  <c r="R61" i="1" s="1"/>
  <c r="T61" i="1" s="1"/>
  <c r="J51" i="1"/>
  <c r="N51" i="1"/>
  <c r="K60" i="1"/>
  <c r="R44" i="1"/>
  <c r="T44" i="1" s="1"/>
  <c r="N35" i="1"/>
  <c r="J35" i="1"/>
  <c r="R60" i="1"/>
  <c r="T60" i="1"/>
  <c r="R41" i="1"/>
  <c r="T41" i="1"/>
  <c r="R53" i="1"/>
  <c r="T53" i="1" s="1"/>
  <c r="K57" i="1"/>
  <c r="N57" i="1"/>
  <c r="J47" i="1"/>
  <c r="N47" i="1"/>
  <c r="R57" i="1"/>
  <c r="T57" i="1"/>
  <c r="R35" i="1"/>
  <c r="T35" i="1" s="1"/>
  <c r="R52" i="1"/>
  <c r="T52" i="1" s="1"/>
  <c r="N43" i="1"/>
  <c r="J43" i="1"/>
  <c r="R22" i="1"/>
  <c r="R55" i="1"/>
  <c r="T55" i="1" s="1"/>
  <c r="R25" i="1"/>
  <c r="J48" i="1"/>
  <c r="N48" i="1"/>
  <c r="J46" i="1"/>
  <c r="N46" i="1"/>
  <c r="R51" i="1"/>
  <c r="T51" i="1"/>
  <c r="R46" i="1"/>
  <c r="T46" i="1"/>
  <c r="R38" i="1"/>
  <c r="T38" i="1"/>
  <c r="R30" i="1"/>
  <c r="N33" i="1"/>
  <c r="J33" i="1"/>
  <c r="R23" i="1"/>
  <c r="R63" i="1"/>
  <c r="T63" i="1"/>
  <c r="R26" i="1"/>
  <c r="J45" i="1"/>
  <c r="N45" i="1"/>
  <c r="R37" i="1"/>
  <c r="T37" i="1" s="1"/>
  <c r="R54" i="1"/>
  <c r="T54" i="1" s="1"/>
  <c r="J34" i="1"/>
  <c r="N34" i="1"/>
  <c r="R49" i="1"/>
  <c r="T49" i="1"/>
  <c r="C12" i="1"/>
  <c r="C11" i="1"/>
  <c r="O52" i="1" l="1"/>
  <c r="O35" i="1"/>
  <c r="O21" i="1"/>
  <c r="O41" i="1"/>
  <c r="O27" i="1"/>
  <c r="O39" i="1"/>
  <c r="O49" i="1"/>
  <c r="O55" i="1"/>
  <c r="O62" i="1"/>
  <c r="O58" i="1"/>
  <c r="O63" i="1"/>
  <c r="O50" i="1"/>
  <c r="O38" i="1"/>
  <c r="O34" i="1"/>
  <c r="O25" i="1"/>
  <c r="O29" i="1"/>
  <c r="O68" i="1"/>
  <c r="O32" i="1"/>
  <c r="O42" i="1"/>
  <c r="O51" i="1"/>
  <c r="O59" i="1"/>
  <c r="O45" i="1"/>
  <c r="O56" i="1"/>
  <c r="O40" i="1"/>
  <c r="O36" i="1"/>
  <c r="O33" i="1"/>
  <c r="O43" i="1"/>
  <c r="O66" i="1"/>
  <c r="O60" i="1"/>
  <c r="O53" i="1"/>
  <c r="O47" i="1"/>
  <c r="O44" i="1"/>
  <c r="O37" i="1"/>
  <c r="O22" i="1"/>
  <c r="O61" i="1"/>
  <c r="O24" i="1"/>
  <c r="O46" i="1"/>
  <c r="O26" i="1"/>
  <c r="O64" i="1"/>
  <c r="O31" i="1"/>
  <c r="O57" i="1"/>
  <c r="O48" i="1"/>
  <c r="O67" i="1"/>
  <c r="O54" i="1"/>
  <c r="O30" i="1"/>
  <c r="O23" i="1"/>
  <c r="O65" i="1"/>
  <c r="O28" i="1"/>
  <c r="C15" i="1"/>
  <c r="C16" i="1"/>
  <c r="D18" i="1" s="1"/>
  <c r="P24" i="1"/>
  <c r="R24" i="1" s="1"/>
  <c r="P65" i="1"/>
  <c r="R65" i="1" s="1"/>
  <c r="T65" i="1" s="1"/>
  <c r="P39" i="1"/>
  <c r="R39" i="1" s="1"/>
  <c r="T39" i="1" s="1"/>
  <c r="E14" i="1" s="1"/>
  <c r="P45" i="1"/>
  <c r="R45" i="1" s="1"/>
  <c r="T45" i="1" s="1"/>
  <c r="P58" i="1"/>
  <c r="R58" i="1" s="1"/>
  <c r="T58" i="1" s="1"/>
  <c r="C18" i="1" l="1"/>
  <c r="F18" i="1"/>
  <c r="F19" i="1" s="1"/>
</calcChain>
</file>

<file path=xl/sharedStrings.xml><?xml version="1.0" encoding="utf-8"?>
<sst xmlns="http://schemas.openxmlformats.org/spreadsheetml/2006/main" count="367" uniqueCount="189">
  <si>
    <t>JAVSO..47..105</t>
  </si>
  <si>
    <t>JAVSO..45..121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</si>
  <si>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</si>
  <si>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</si>
  <si>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</si>
  <si>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</si>
  <si>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</si>
  <si>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</si>
  <si>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</si>
  <si>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</si>
  <si>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</si>
  <si>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</si>
  <si>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</si>
  <si>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</si>
  <si>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</si>
  <si>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</si>
  <si>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</si>
  <si>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</si>
  <si>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</si>
  <si>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</si>
  <si>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</si>
  <si>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</si>
  <si>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</si>
  <si>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</si>
  <si>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</si>
  <si>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</si>
  <si>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</si>
  <si>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</si>
  <si>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</si>
  <si>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EW</t>
  </si>
  <si>
    <t>IBVS 3555</t>
  </si>
  <si>
    <t>IBVS 4472</t>
  </si>
  <si>
    <t>II</t>
  </si>
  <si>
    <t>IBVS 4606</t>
  </si>
  <si>
    <t>BBSAG Bull.116</t>
  </si>
  <si>
    <t>IBVS 5296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</si>
  <si>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</si>
  <si>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</si>
  <si>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</si>
  <si>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</si>
  <si>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</si>
  <si>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</si>
  <si>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</si>
  <si>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OEJV0094</t>
  </si>
  <si>
    <t>I</t>
  </si>
  <si>
    <t>IBVS 5945</t>
  </si>
  <si>
    <t>pg</t>
  </si>
  <si>
    <t>PE</t>
  </si>
  <si>
    <t>Add cycle</t>
  </si>
  <si>
    <t>Old Cycle</t>
  </si>
  <si>
    <t>IBVS 5959</t>
  </si>
  <si>
    <t>VSB 53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</si>
  <si>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</si>
  <si>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</si>
  <si>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</si>
  <si>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</si>
  <si>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</si>
  <si>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</si>
  <si>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</si>
  <si>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</si>
  <si>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vis</t>
  </si>
  <si>
    <t>2436818.672 </t>
  </si>
  <si>
    <t> 07.09.1959 04:07 </t>
  </si>
  <si>
    <t> -0.070 </t>
  </si>
  <si>
    <t>E </t>
  </si>
  <si>
    <t>?</t>
  </si>
  <si>
    <t> P.T.Oosterhoff </t>
  </si>
  <si>
    <t> BAN 15.224 </t>
  </si>
  <si>
    <t>2447405.415 </t>
  </si>
  <si>
    <t> 31.08.1988 21:57 </t>
  </si>
  <si>
    <t> -0.004 </t>
  </si>
  <si>
    <t> F.Agerer </t>
  </si>
  <si>
    <t>BAVM 57 </t>
  </si>
  <si>
    <t>2447412.3983 </t>
  </si>
  <si>
    <t> 07.09.1988 21:33 </t>
  </si>
  <si>
    <t> -0.0079 </t>
  </si>
  <si>
    <t>B;V</t>
  </si>
  <si>
    <t>2447413.4323 </t>
  </si>
  <si>
    <t> 08.09.1988 22:22 </t>
  </si>
  <si>
    <t> -0.0091 </t>
  </si>
  <si>
    <t>2448097.4413 </t>
  </si>
  <si>
    <t> 24.07.1990 22:35 </t>
  </si>
  <si>
    <t> -0.0050 </t>
  </si>
  <si>
    <t>2448098.4739 </t>
  </si>
  <si>
    <t> 25.07.1990 23:22 </t>
  </si>
  <si>
    <t> -0.0076 </t>
  </si>
  <si>
    <t>2448508.415 </t>
  </si>
  <si>
    <t> 08.09.1991 21:57 </t>
  </si>
  <si>
    <t>B</t>
  </si>
  <si>
    <t>BAVM 60 </t>
  </si>
  <si>
    <t>2448508.418 </t>
  </si>
  <si>
    <t> 08.09.1991 22:01 </t>
  </si>
  <si>
    <t> -0.001 </t>
  </si>
  <si>
    <t>2448834.5022 </t>
  </si>
  <si>
    <t> 31.07.1992 00:03 </t>
  </si>
  <si>
    <t> -0.0026 </t>
  </si>
  <si>
    <t>BAVM 62 </t>
  </si>
  <si>
    <t>2448834.5038 </t>
  </si>
  <si>
    <t> 31.07.1992 00:05 </t>
  </si>
  <si>
    <t> -0.0010 </t>
  </si>
  <si>
    <t>2450301.3793 </t>
  </si>
  <si>
    <t> 05.08.1996 21:06 </t>
  </si>
  <si>
    <t> 0.0037 </t>
  </si>
  <si>
    <t>o</t>
  </si>
  <si>
    <t> W.Kleikamp </t>
  </si>
  <si>
    <t>BAVM 99 </t>
  </si>
  <si>
    <t>2450711.3160 </t>
  </si>
  <si>
    <t> 19.09.1997 19:35 </t>
  </si>
  <si>
    <t> 0.0034 </t>
  </si>
  <si>
    <t>BAVM 111 </t>
  </si>
  <si>
    <t>2450718.3037 </t>
  </si>
  <si>
    <t> 26.09.1997 19:17 </t>
  </si>
  <si>
    <t> 0.0035 </t>
  </si>
  <si>
    <t> E.Blättler </t>
  </si>
  <si>
    <t> BBS 116 </t>
  </si>
  <si>
    <t>2451780.4169 </t>
  </si>
  <si>
    <t> 23.08.2000 22:00 </t>
  </si>
  <si>
    <t> 0.0070 </t>
  </si>
  <si>
    <t>BAVM 152 </t>
  </si>
  <si>
    <t>2451807.3295 </t>
  </si>
  <si>
    <t> 19.09.2000 19:54 </t>
  </si>
  <si>
    <t> 0.0046 </t>
  </si>
  <si>
    <t>-I</t>
  </si>
  <si>
    <t>2453907.2227 </t>
  </si>
  <si>
    <t> 20.06.2006 17:20 </t>
  </si>
  <si>
    <t>-2136</t>
  </si>
  <si>
    <t> 0.0055 </t>
  </si>
  <si>
    <t> K.Nagai et al. </t>
  </si>
  <si>
    <t>VSB 45 </t>
  </si>
  <si>
    <t>2453921.4554 </t>
  </si>
  <si>
    <t> 04.07.2006 22:55 </t>
  </si>
  <si>
    <t>-2108.5</t>
  </si>
  <si>
    <t> 0.0043 </t>
  </si>
  <si>
    <t>C </t>
  </si>
  <si>
    <t>BAVM 178 </t>
  </si>
  <si>
    <t>2453953.0291 </t>
  </si>
  <si>
    <t> 05.08.2006 12:41 </t>
  </si>
  <si>
    <t>-2047.5</t>
  </si>
  <si>
    <t>2454297.4885 </t>
  </si>
  <si>
    <t> 15.07.2007 23:43 </t>
  </si>
  <si>
    <t>-1382</t>
  </si>
  <si>
    <t> 0.0030 </t>
  </si>
  <si>
    <t>BAVM 193 </t>
  </si>
  <si>
    <t>2454682.0668 </t>
  </si>
  <si>
    <t> 03.08.2008 13:36 </t>
  </si>
  <si>
    <t>-639</t>
  </si>
  <si>
    <t> 0.0065 </t>
  </si>
  <si>
    <t>Rc</t>
  </si>
  <si>
    <t> K.Nagai </t>
  </si>
  <si>
    <t>VSB 48 </t>
  </si>
  <si>
    <t>2454684.3913 </t>
  </si>
  <si>
    <t> 05.08.2008 21:23 </t>
  </si>
  <si>
    <t>-634.5</t>
  </si>
  <si>
    <t> 0.0018 </t>
  </si>
  <si>
    <t>R</t>
  </si>
  <si>
    <t> R.Ehrenberger </t>
  </si>
  <si>
    <t>OEJV 0094 </t>
  </si>
  <si>
    <t>2454705.3560 </t>
  </si>
  <si>
    <t> 26.08.2008 20:32 </t>
  </si>
  <si>
    <t>-594</t>
  </si>
  <si>
    <t> 0.0038 </t>
  </si>
  <si>
    <t>2455017.4646 </t>
  </si>
  <si>
    <t> 04.07.2009 23:09 </t>
  </si>
  <si>
    <t>9</t>
  </si>
  <si>
    <t> 0.0012 </t>
  </si>
  <si>
    <t>-U;-I</t>
  </si>
  <si>
    <t> M.Rätz &amp; K.Rätz </t>
  </si>
  <si>
    <t>BAVM 214 </t>
  </si>
  <si>
    <t>2455358.8183 </t>
  </si>
  <si>
    <t> 11.06.2010 07:38 </t>
  </si>
  <si>
    <t>668.5</t>
  </si>
  <si>
    <t> -0.0005 </t>
  </si>
  <si>
    <t> R.Diethelm </t>
  </si>
  <si>
    <t>IBVS 5945 </t>
  </si>
  <si>
    <t>2455779.106 </t>
  </si>
  <si>
    <t> 05.08.2011 14:32 </t>
  </si>
  <si>
    <t>1480.5</t>
  </si>
  <si>
    <t> -0.002 </t>
  </si>
  <si>
    <t> H.Itoh </t>
  </si>
  <si>
    <t>VSB 53 </t>
  </si>
  <si>
    <t>Sum diff² =</t>
  </si>
  <si>
    <t>Linear Ephemeris =</t>
  </si>
  <si>
    <t>Quad. Ephemeris =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</si>
  <si>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</si>
  <si>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</si>
  <si>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</si>
  <si>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BAD</t>
  </si>
  <si>
    <t>JAVSO..46..184</t>
  </si>
  <si>
    <t>V0724 Aql / GSC 00481-02119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</si>
</sst>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9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16" fillId="0" borderId="0"/>
    <xf numFmtId="0" fontId="16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102">
    <xf numFmtId="0" fontId="0" fillId="0" borderId="0" xfId="0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5" xfId="0" applyFont="1" applyBorder="1">
      <alignment vertical="top"/>
    </xf>
    <xf numFmtId="0" fontId="0" fillId="0" borderId="5" xfId="0" applyBorder="1">
      <alignment vertical="top"/>
    </xf>
    <xf numFmtId="0" fontId="0" fillId="0" borderId="0" xfId="0">
      <alignment vertical="top"/>
    </xf>
    <xf numFmtId="0" fontId="0" fillId="0" borderId="9" xfId="0" applyBorder="1">
      <alignment vertical="top"/>
    </xf>
    <xf numFmtId="0" fontId="7" fillId="0" borderId="0" xfId="0" applyFont="1">
      <alignment vertical="top"/>
    </xf>
    <xf numFmtId="0" fontId="0" fillId="0" borderId="10" xfId="0" applyBorder="1">
      <alignment vertical="top"/>
    </xf>
    <xf numFmtId="0" fontId="0" fillId="0" borderId="11" xfId="0" applyBorder="1">
      <alignment vertical="top"/>
    </xf>
    <xf numFmtId="0" fontId="0" fillId="0" borderId="12" xfId="0" applyBorder="1">
      <alignment vertical="top"/>
    </xf>
    <xf numFmtId="0" fontId="0" fillId="0" borderId="13" xfId="0" applyBorder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1" fillId="0" borderId="0" xfId="0" applyFont="1">
      <alignment vertical="top"/>
    </xf>
    <xf numFmtId="0" fontId="10" fillId="0" borderId="0" xfId="0" applyFont="1">
      <alignment vertical="top"/>
    </xf>
    <xf numFmtId="22" fontId="9" fillId="0" borderId="0" xfId="0" applyNumberFormat="1" applyFont="1">
      <alignment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0" fillId="0" borderId="13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0" xfId="0" applyAlignment="1">
      <alignment horizontal="left"/>
    </xf>
    <xf numFmtId="0" fontId="16" fillId="0" borderId="0" xfId="0" applyFont="1" applyAlignment="1"/>
    <xf numFmtId="14" fontId="16" fillId="0" borderId="0" xfId="0" applyNumberFormat="1" applyFont="1" applyAlignment="1"/>
    <xf numFmtId="0" fontId="16" fillId="0" borderId="0" xfId="0" applyNumberFormat="1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5" xfId="0" applyFont="1" applyBorder="1" applyAlignment="1">
      <alignment horizontal="left" vertical="center"/>
    </xf>
    <xf numFmtId="0" fontId="17" fillId="0" borderId="5" xfId="0" applyFont="1" applyBorder="1" applyAlignment="1">
      <alignment horizontal="center" vertical="center"/>
    </xf>
    <xf numFmtId="0" fontId="16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0" xfId="0" quotePrefix="1">
      <alignment vertical="top"/>
    </xf>
    <xf numFmtId="0" fontId="0" fillId="24" borderId="20" xfId="0" applyFill="1" applyBorder="1" applyAlignment="1">
      <alignment horizontal="left" wrapText="1" indent="1"/>
    </xf>
    <xf numFmtId="0" fontId="0" fillId="24" borderId="20" xfId="0" applyFill="1" applyBorder="1" applyAlignment="1">
      <alignment horizontal="center" wrapText="1"/>
    </xf>
    <xf numFmtId="0" fontId="0" fillId="24" borderId="20" xfId="0" applyFill="1" applyBorder="1" applyAlignment="1">
      <alignment horizontal="right" wrapText="1"/>
    </xf>
    <xf numFmtId="0" fontId="19" fillId="24" borderId="20" xfId="38" applyFill="1" applyBorder="1" applyAlignment="1" applyProtection="1">
      <alignment horizontal="right" wrapText="1"/>
    </xf>
    <xf numFmtId="0" fontId="0" fillId="24" borderId="21" xfId="0" applyFill="1" applyBorder="1" applyAlignment="1">
      <alignment horizontal="left" wrapText="1" indent="1"/>
    </xf>
    <xf numFmtId="0" fontId="0" fillId="24" borderId="21" xfId="0" applyFill="1" applyBorder="1" applyAlignment="1">
      <alignment horizontal="center" wrapText="1"/>
    </xf>
    <xf numFmtId="0" fontId="0" fillId="24" borderId="21" xfId="0" applyFill="1" applyBorder="1" applyAlignment="1">
      <alignment horizontal="right" wrapText="1"/>
    </xf>
    <xf numFmtId="0" fontId="19" fillId="24" borderId="21" xfId="38" applyFill="1" applyBorder="1" applyAlignment="1" applyProtection="1">
      <alignment horizontal="right" wrapText="1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Fill="1" applyBorder="1">
      <alignment vertical="top"/>
    </xf>
    <xf numFmtId="0" fontId="0" fillId="0" borderId="0" xfId="0" quotePrefix="1" applyFill="1" applyBorder="1">
      <alignment vertical="top"/>
    </xf>
    <xf numFmtId="0" fontId="5" fillId="0" borderId="0" xfId="0" applyFont="1" applyFill="1" applyBorder="1" applyAlignment="1">
      <alignment horizontal="left" vertical="top" wrapText="1" inden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right" vertical="top" wrapText="1"/>
    </xf>
    <xf numFmtId="0" fontId="19" fillId="0" borderId="0" xfId="38" applyFill="1" applyBorder="1" applyAlignment="1" applyProtection="1">
      <alignment horizontal="right" vertical="top" wrapText="1"/>
    </xf>
    <xf numFmtId="0" fontId="9" fillId="0" borderId="0" xfId="0" applyFont="1" applyAlignment="1">
      <alignment horizontal="left"/>
    </xf>
    <xf numFmtId="0" fontId="9" fillId="0" borderId="5" xfId="0" applyFont="1" applyBorder="1" applyAlignment="1"/>
    <xf numFmtId="0" fontId="9" fillId="0" borderId="5" xfId="0" applyFont="1" applyBorder="1" applyAlignment="1">
      <alignment horizontal="left"/>
    </xf>
    <xf numFmtId="0" fontId="0" fillId="0" borderId="22" xfId="0" applyBorder="1" applyAlignment="1"/>
    <xf numFmtId="0" fontId="0" fillId="0" borderId="23" xfId="0" applyBorder="1" applyAlignment="1"/>
    <xf numFmtId="11" fontId="0" fillId="0" borderId="0" xfId="0" applyNumberFormat="1" applyAlignment="1"/>
    <xf numFmtId="0" fontId="0" fillId="0" borderId="24" xfId="0" applyBorder="1" applyAlignment="1"/>
    <xf numFmtId="0" fontId="7" fillId="0" borderId="0" xfId="0" applyFont="1" applyAlignment="1"/>
    <xf numFmtId="0" fontId="0" fillId="0" borderId="25" xfId="0" applyBorder="1" applyAlignment="1"/>
    <xf numFmtId="0" fontId="0" fillId="0" borderId="26" xfId="0" applyBorder="1" applyAlignment="1"/>
    <xf numFmtId="0" fontId="0" fillId="0" borderId="27" xfId="0" applyBorder="1" applyAlignment="1"/>
    <xf numFmtId="0" fontId="0" fillId="0" borderId="28" xfId="0" applyBorder="1" applyAlignment="1"/>
    <xf numFmtId="0" fontId="4" fillId="0" borderId="8" xfId="0" applyFont="1" applyFill="1" applyBorder="1" applyAlignment="1">
      <alignment horizontal="center"/>
    </xf>
    <xf numFmtId="0" fontId="21" fillId="0" borderId="8" xfId="0" applyFont="1" applyFill="1" applyBorder="1" applyAlignment="1">
      <alignment horizontal="center"/>
    </xf>
    <xf numFmtId="0" fontId="22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/>
    </xf>
    <xf numFmtId="0" fontId="5" fillId="0" borderId="0" xfId="43" applyFont="1" applyAlignment="1">
      <alignment horizontal="left"/>
    </xf>
    <xf numFmtId="0" fontId="5" fillId="0" borderId="0" xfId="43" applyFont="1" applyAlignment="1">
      <alignment horizont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9" fillId="0" borderId="5" xfId="0" applyFont="1" applyBorder="1" applyAlignment="1">
      <alignment horizontal="center"/>
    </xf>
    <xf numFmtId="0" fontId="16" fillId="0" borderId="0" xfId="0" applyFont="1" applyAlignment="1">
      <alignment horizontal="center" vertical="top"/>
    </xf>
    <xf numFmtId="0" fontId="16" fillId="0" borderId="0" xfId="0" applyFont="1" applyAlignment="1">
      <alignment horizont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V0724 Aql - O-C Diagr.</a:t>
            </a:r>
          </a:p>
        </c:rich>
      </c:tx>
      <c:layout>
        <c:manualLayout>
          <c:xMode val="edge"/>
          <c:yMode val="edge"/>
          <c:x val="0.36774193548387096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0645161290322576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-19075</c:v>
                </c:pt>
                <c:pt idx="1">
                  <c:v>-18433.5</c:v>
                </c:pt>
                <c:pt idx="2">
                  <c:v>-17745.5</c:v>
                </c:pt>
                <c:pt idx="3">
                  <c:v>-16971</c:v>
                </c:pt>
                <c:pt idx="4">
                  <c:v>-16901.5</c:v>
                </c:pt>
                <c:pt idx="5">
                  <c:v>-16221.5</c:v>
                </c:pt>
                <c:pt idx="6">
                  <c:v>-15058</c:v>
                </c:pt>
                <c:pt idx="7">
                  <c:v>-14907.5</c:v>
                </c:pt>
                <c:pt idx="8">
                  <c:v>-14799.5</c:v>
                </c:pt>
                <c:pt idx="9">
                  <c:v>-13321.5</c:v>
                </c:pt>
                <c:pt idx="10">
                  <c:v>-11373</c:v>
                </c:pt>
                <c:pt idx="11">
                  <c:v>0</c:v>
                </c:pt>
                <c:pt idx="12">
                  <c:v>20453.5</c:v>
                </c:pt>
                <c:pt idx="13">
                  <c:v>20467</c:v>
                </c:pt>
                <c:pt idx="14">
                  <c:v>20469</c:v>
                </c:pt>
                <c:pt idx="15">
                  <c:v>21419.5</c:v>
                </c:pt>
                <c:pt idx="16">
                  <c:v>21420.5</c:v>
                </c:pt>
                <c:pt idx="17">
                  <c:v>21433</c:v>
                </c:pt>
                <c:pt idx="18">
                  <c:v>21435</c:v>
                </c:pt>
                <c:pt idx="19">
                  <c:v>21436</c:v>
                </c:pt>
                <c:pt idx="20">
                  <c:v>21790.5</c:v>
                </c:pt>
                <c:pt idx="21">
                  <c:v>21790.5</c:v>
                </c:pt>
                <c:pt idx="22">
                  <c:v>21792.5</c:v>
                </c:pt>
                <c:pt idx="23">
                  <c:v>21792.5</c:v>
                </c:pt>
                <c:pt idx="24">
                  <c:v>22584.5</c:v>
                </c:pt>
                <c:pt idx="25">
                  <c:v>22584.5</c:v>
                </c:pt>
                <c:pt idx="26">
                  <c:v>23214.5</c:v>
                </c:pt>
                <c:pt idx="27">
                  <c:v>23214.5</c:v>
                </c:pt>
                <c:pt idx="28">
                  <c:v>26048.5</c:v>
                </c:pt>
                <c:pt idx="29">
                  <c:v>26840.5</c:v>
                </c:pt>
                <c:pt idx="30">
                  <c:v>26854</c:v>
                </c:pt>
                <c:pt idx="31">
                  <c:v>28906</c:v>
                </c:pt>
                <c:pt idx="32">
                  <c:v>28958</c:v>
                </c:pt>
                <c:pt idx="33">
                  <c:v>33015</c:v>
                </c:pt>
                <c:pt idx="34">
                  <c:v>33042.5</c:v>
                </c:pt>
                <c:pt idx="35">
                  <c:v>33103.5</c:v>
                </c:pt>
                <c:pt idx="36">
                  <c:v>33769</c:v>
                </c:pt>
                <c:pt idx="37">
                  <c:v>34512</c:v>
                </c:pt>
                <c:pt idx="38">
                  <c:v>34516.5</c:v>
                </c:pt>
                <c:pt idx="39">
                  <c:v>34516.5</c:v>
                </c:pt>
                <c:pt idx="40">
                  <c:v>34557</c:v>
                </c:pt>
                <c:pt idx="41">
                  <c:v>34557</c:v>
                </c:pt>
                <c:pt idx="42">
                  <c:v>35160</c:v>
                </c:pt>
                <c:pt idx="43">
                  <c:v>35819.5</c:v>
                </c:pt>
                <c:pt idx="44">
                  <c:v>36631.5</c:v>
                </c:pt>
                <c:pt idx="45">
                  <c:v>40261</c:v>
                </c:pt>
                <c:pt idx="46">
                  <c:v>41652</c:v>
                </c:pt>
                <c:pt idx="47">
                  <c:v>40999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8.3240999996633036E-2</c:v>
                </c:pt>
                <c:pt idx="1">
                  <c:v>4.2661379993660375E-2</c:v>
                </c:pt>
                <c:pt idx="2">
                  <c:v>-6.6331260004517389E-2</c:v>
                </c:pt>
                <c:pt idx="3">
                  <c:v>5.2251879995310446E-2</c:v>
                </c:pt>
                <c:pt idx="4">
                  <c:v>-2.0967580003343755E-2</c:v>
                </c:pt>
                <c:pt idx="5">
                  <c:v>1.0842019997653551E-2</c:v>
                </c:pt>
                <c:pt idx="6">
                  <c:v>8.2916239996848162E-2</c:v>
                </c:pt>
                <c:pt idx="7">
                  <c:v>8.4074099999270402E-2</c:v>
                </c:pt>
                <c:pt idx="8">
                  <c:v>8.324385999731021E-2</c:v>
                </c:pt>
                <c:pt idx="9">
                  <c:v>-2.9969980001624208E-2</c:v>
                </c:pt>
                <c:pt idx="10">
                  <c:v>0.12588443999629817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D0-4ECE-9042-771B0FAFF6C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5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0">
                    <c:v>1.9E-3</c:v>
                  </c:pt>
                  <c:pt idx="31">
                    <c:v>1E-3</c:v>
                  </c:pt>
                  <c:pt idx="32">
                    <c:v>5.0000000000000001E-4</c:v>
                  </c:pt>
                  <c:pt idx="33">
                    <c:v>0</c:v>
                  </c:pt>
                  <c:pt idx="34">
                    <c:v>5.9999999999999995E-4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2.0000000000000001E-4</c:v>
                  </c:pt>
                  <c:pt idx="40">
                    <c:v>0</c:v>
                  </c:pt>
                  <c:pt idx="41">
                    <c:v>4.0000000000000002E-4</c:v>
                  </c:pt>
                  <c:pt idx="42">
                    <c:v>4.0000000000000002E-4</c:v>
                  </c:pt>
                  <c:pt idx="43">
                    <c:v>4.0000000000000002E-4</c:v>
                  </c:pt>
                  <c:pt idx="44">
                    <c:v>0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5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0">
                    <c:v>1.9E-3</c:v>
                  </c:pt>
                  <c:pt idx="31">
                    <c:v>1E-3</c:v>
                  </c:pt>
                  <c:pt idx="32">
                    <c:v>5.0000000000000001E-4</c:v>
                  </c:pt>
                  <c:pt idx="33">
                    <c:v>0</c:v>
                  </c:pt>
                  <c:pt idx="34">
                    <c:v>5.9999999999999995E-4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2.0000000000000001E-4</c:v>
                  </c:pt>
                  <c:pt idx="40">
                    <c:v>0</c:v>
                  </c:pt>
                  <c:pt idx="41">
                    <c:v>4.0000000000000002E-4</c:v>
                  </c:pt>
                  <c:pt idx="42">
                    <c:v>4.0000000000000002E-4</c:v>
                  </c:pt>
                  <c:pt idx="43">
                    <c:v>4.0000000000000002E-4</c:v>
                  </c:pt>
                  <c:pt idx="44">
                    <c:v>0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-19075</c:v>
                </c:pt>
                <c:pt idx="1">
                  <c:v>-18433.5</c:v>
                </c:pt>
                <c:pt idx="2">
                  <c:v>-17745.5</c:v>
                </c:pt>
                <c:pt idx="3">
                  <c:v>-16971</c:v>
                </c:pt>
                <c:pt idx="4">
                  <c:v>-16901.5</c:v>
                </c:pt>
                <c:pt idx="5">
                  <c:v>-16221.5</c:v>
                </c:pt>
                <c:pt idx="6">
                  <c:v>-15058</c:v>
                </c:pt>
                <c:pt idx="7">
                  <c:v>-14907.5</c:v>
                </c:pt>
                <c:pt idx="8">
                  <c:v>-14799.5</c:v>
                </c:pt>
                <c:pt idx="9">
                  <c:v>-13321.5</c:v>
                </c:pt>
                <c:pt idx="10">
                  <c:v>-11373</c:v>
                </c:pt>
                <c:pt idx="11">
                  <c:v>0</c:v>
                </c:pt>
                <c:pt idx="12">
                  <c:v>20453.5</c:v>
                </c:pt>
                <c:pt idx="13">
                  <c:v>20467</c:v>
                </c:pt>
                <c:pt idx="14">
                  <c:v>20469</c:v>
                </c:pt>
                <c:pt idx="15">
                  <c:v>21419.5</c:v>
                </c:pt>
                <c:pt idx="16">
                  <c:v>21420.5</c:v>
                </c:pt>
                <c:pt idx="17">
                  <c:v>21433</c:v>
                </c:pt>
                <c:pt idx="18">
                  <c:v>21435</c:v>
                </c:pt>
                <c:pt idx="19">
                  <c:v>21436</c:v>
                </c:pt>
                <c:pt idx="20">
                  <c:v>21790.5</c:v>
                </c:pt>
                <c:pt idx="21">
                  <c:v>21790.5</c:v>
                </c:pt>
                <c:pt idx="22">
                  <c:v>21792.5</c:v>
                </c:pt>
                <c:pt idx="23">
                  <c:v>21792.5</c:v>
                </c:pt>
                <c:pt idx="24">
                  <c:v>22584.5</c:v>
                </c:pt>
                <c:pt idx="25">
                  <c:v>22584.5</c:v>
                </c:pt>
                <c:pt idx="26">
                  <c:v>23214.5</c:v>
                </c:pt>
                <c:pt idx="27">
                  <c:v>23214.5</c:v>
                </c:pt>
                <c:pt idx="28">
                  <c:v>26048.5</c:v>
                </c:pt>
                <c:pt idx="29">
                  <c:v>26840.5</c:v>
                </c:pt>
                <c:pt idx="30">
                  <c:v>26854</c:v>
                </c:pt>
                <c:pt idx="31">
                  <c:v>28906</c:v>
                </c:pt>
                <c:pt idx="32">
                  <c:v>28958</c:v>
                </c:pt>
                <c:pt idx="33">
                  <c:v>33015</c:v>
                </c:pt>
                <c:pt idx="34">
                  <c:v>33042.5</c:v>
                </c:pt>
                <c:pt idx="35">
                  <c:v>33103.5</c:v>
                </c:pt>
                <c:pt idx="36">
                  <c:v>33769</c:v>
                </c:pt>
                <c:pt idx="37">
                  <c:v>34512</c:v>
                </c:pt>
                <c:pt idx="38">
                  <c:v>34516.5</c:v>
                </c:pt>
                <c:pt idx="39">
                  <c:v>34516.5</c:v>
                </c:pt>
                <c:pt idx="40">
                  <c:v>34557</c:v>
                </c:pt>
                <c:pt idx="41">
                  <c:v>34557</c:v>
                </c:pt>
                <c:pt idx="42">
                  <c:v>35160</c:v>
                </c:pt>
                <c:pt idx="43">
                  <c:v>35819.5</c:v>
                </c:pt>
                <c:pt idx="44">
                  <c:v>36631.5</c:v>
                </c:pt>
                <c:pt idx="45">
                  <c:v>40261</c:v>
                </c:pt>
                <c:pt idx="46">
                  <c:v>41652</c:v>
                </c:pt>
                <c:pt idx="47">
                  <c:v>40999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D0-4ECE-9042-771B0FAFF6C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5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0">
                    <c:v>1.9E-3</c:v>
                  </c:pt>
                  <c:pt idx="31">
                    <c:v>1E-3</c:v>
                  </c:pt>
                  <c:pt idx="32">
                    <c:v>5.0000000000000001E-4</c:v>
                  </c:pt>
                  <c:pt idx="33">
                    <c:v>0</c:v>
                  </c:pt>
                  <c:pt idx="34">
                    <c:v>5.9999999999999995E-4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2.0000000000000001E-4</c:v>
                  </c:pt>
                  <c:pt idx="40">
                    <c:v>0</c:v>
                  </c:pt>
                  <c:pt idx="41">
                    <c:v>4.0000000000000002E-4</c:v>
                  </c:pt>
                  <c:pt idx="42">
                    <c:v>4.0000000000000002E-4</c:v>
                  </c:pt>
                  <c:pt idx="43">
                    <c:v>4.0000000000000002E-4</c:v>
                  </c:pt>
                  <c:pt idx="44">
                    <c:v>0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5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0">
                    <c:v>1.9E-3</c:v>
                  </c:pt>
                  <c:pt idx="31">
                    <c:v>1E-3</c:v>
                  </c:pt>
                  <c:pt idx="32">
                    <c:v>5.0000000000000001E-4</c:v>
                  </c:pt>
                  <c:pt idx="33">
                    <c:v>0</c:v>
                  </c:pt>
                  <c:pt idx="34">
                    <c:v>5.9999999999999995E-4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2.0000000000000001E-4</c:v>
                  </c:pt>
                  <c:pt idx="40">
                    <c:v>0</c:v>
                  </c:pt>
                  <c:pt idx="41">
                    <c:v>4.0000000000000002E-4</c:v>
                  </c:pt>
                  <c:pt idx="42">
                    <c:v>4.0000000000000002E-4</c:v>
                  </c:pt>
                  <c:pt idx="43">
                    <c:v>4.0000000000000002E-4</c:v>
                  </c:pt>
                  <c:pt idx="44">
                    <c:v>0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-19075</c:v>
                </c:pt>
                <c:pt idx="1">
                  <c:v>-18433.5</c:v>
                </c:pt>
                <c:pt idx="2">
                  <c:v>-17745.5</c:v>
                </c:pt>
                <c:pt idx="3">
                  <c:v>-16971</c:v>
                </c:pt>
                <c:pt idx="4">
                  <c:v>-16901.5</c:v>
                </c:pt>
                <c:pt idx="5">
                  <c:v>-16221.5</c:v>
                </c:pt>
                <c:pt idx="6">
                  <c:v>-15058</c:v>
                </c:pt>
                <c:pt idx="7">
                  <c:v>-14907.5</c:v>
                </c:pt>
                <c:pt idx="8">
                  <c:v>-14799.5</c:v>
                </c:pt>
                <c:pt idx="9">
                  <c:v>-13321.5</c:v>
                </c:pt>
                <c:pt idx="10">
                  <c:v>-11373</c:v>
                </c:pt>
                <c:pt idx="11">
                  <c:v>0</c:v>
                </c:pt>
                <c:pt idx="12">
                  <c:v>20453.5</c:v>
                </c:pt>
                <c:pt idx="13">
                  <c:v>20467</c:v>
                </c:pt>
                <c:pt idx="14">
                  <c:v>20469</c:v>
                </c:pt>
                <c:pt idx="15">
                  <c:v>21419.5</c:v>
                </c:pt>
                <c:pt idx="16">
                  <c:v>21420.5</c:v>
                </c:pt>
                <c:pt idx="17">
                  <c:v>21433</c:v>
                </c:pt>
                <c:pt idx="18">
                  <c:v>21435</c:v>
                </c:pt>
                <c:pt idx="19">
                  <c:v>21436</c:v>
                </c:pt>
                <c:pt idx="20">
                  <c:v>21790.5</c:v>
                </c:pt>
                <c:pt idx="21">
                  <c:v>21790.5</c:v>
                </c:pt>
                <c:pt idx="22">
                  <c:v>21792.5</c:v>
                </c:pt>
                <c:pt idx="23">
                  <c:v>21792.5</c:v>
                </c:pt>
                <c:pt idx="24">
                  <c:v>22584.5</c:v>
                </c:pt>
                <c:pt idx="25">
                  <c:v>22584.5</c:v>
                </c:pt>
                <c:pt idx="26">
                  <c:v>23214.5</c:v>
                </c:pt>
                <c:pt idx="27">
                  <c:v>23214.5</c:v>
                </c:pt>
                <c:pt idx="28">
                  <c:v>26048.5</c:v>
                </c:pt>
                <c:pt idx="29">
                  <c:v>26840.5</c:v>
                </c:pt>
                <c:pt idx="30">
                  <c:v>26854</c:v>
                </c:pt>
                <c:pt idx="31">
                  <c:v>28906</c:v>
                </c:pt>
                <c:pt idx="32">
                  <c:v>28958</c:v>
                </c:pt>
                <c:pt idx="33">
                  <c:v>33015</c:v>
                </c:pt>
                <c:pt idx="34">
                  <c:v>33042.5</c:v>
                </c:pt>
                <c:pt idx="35">
                  <c:v>33103.5</c:v>
                </c:pt>
                <c:pt idx="36">
                  <c:v>33769</c:v>
                </c:pt>
                <c:pt idx="37">
                  <c:v>34512</c:v>
                </c:pt>
                <c:pt idx="38">
                  <c:v>34516.5</c:v>
                </c:pt>
                <c:pt idx="39">
                  <c:v>34516.5</c:v>
                </c:pt>
                <c:pt idx="40">
                  <c:v>34557</c:v>
                </c:pt>
                <c:pt idx="41">
                  <c:v>34557</c:v>
                </c:pt>
                <c:pt idx="42">
                  <c:v>35160</c:v>
                </c:pt>
                <c:pt idx="43">
                  <c:v>35819.5</c:v>
                </c:pt>
                <c:pt idx="44">
                  <c:v>36631.5</c:v>
                </c:pt>
                <c:pt idx="45">
                  <c:v>40261</c:v>
                </c:pt>
                <c:pt idx="46">
                  <c:v>41652</c:v>
                </c:pt>
                <c:pt idx="47">
                  <c:v>40999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11">
                  <c:v>-1.0000000474974513E-4</c:v>
                </c:pt>
                <c:pt idx="12">
                  <c:v>5.5730199965182692E-3</c:v>
                </c:pt>
                <c:pt idx="13">
                  <c:v>1.2692399977822788E-3</c:v>
                </c:pt>
                <c:pt idx="14">
                  <c:v>6.8679997639264911E-5</c:v>
                </c:pt>
                <c:pt idx="15">
                  <c:v>3.7025399942649528E-3</c:v>
                </c:pt>
                <c:pt idx="16">
                  <c:v>-1.3897740005631931E-2</c:v>
                </c:pt>
                <c:pt idx="17">
                  <c:v>-9.012400041683577E-4</c:v>
                </c:pt>
                <c:pt idx="18">
                  <c:v>-2.1018000043113716E-3</c:v>
                </c:pt>
                <c:pt idx="19">
                  <c:v>-1.9702080004208256E-2</c:v>
                </c:pt>
                <c:pt idx="20">
                  <c:v>2.9865999385947362E-4</c:v>
                </c:pt>
                <c:pt idx="22">
                  <c:v>-2.3019000072963536E-3</c:v>
                </c:pt>
                <c:pt idx="23">
                  <c:v>-1.8019000053755008E-3</c:v>
                </c:pt>
                <c:pt idx="24">
                  <c:v>-6.2366000202018768E-4</c:v>
                </c:pt>
                <c:pt idx="25">
                  <c:v>2.376339994953014E-3</c:v>
                </c:pt>
                <c:pt idx="26">
                  <c:v>-1.6000600007828325E-3</c:v>
                </c:pt>
                <c:pt idx="27">
                  <c:v>-6.0004822444170713E-8</c:v>
                </c:pt>
                <c:pt idx="28">
                  <c:v>-3.6935800017090514E-3</c:v>
                </c:pt>
                <c:pt idx="29">
                  <c:v>-6.4153400089708157E-3</c:v>
                </c:pt>
                <c:pt idx="30">
                  <c:v>-6.3191200097207911E-3</c:v>
                </c:pt>
                <c:pt idx="31">
                  <c:v>-8.8936800093506463E-3</c:v>
                </c:pt>
                <c:pt idx="32">
                  <c:v>-1.1508240007970016E-2</c:v>
                </c:pt>
                <c:pt idx="34">
                  <c:v>-2.3951900009706151E-2</c:v>
                </c:pt>
                <c:pt idx="42">
                  <c:v>-3.3344800009217579E-2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1D0-4ECE-9042-771B0FAFF6C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5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0">
                    <c:v>1.9E-3</c:v>
                  </c:pt>
                  <c:pt idx="31">
                    <c:v>1E-3</c:v>
                  </c:pt>
                  <c:pt idx="32">
                    <c:v>5.0000000000000001E-4</c:v>
                  </c:pt>
                  <c:pt idx="33">
                    <c:v>0</c:v>
                  </c:pt>
                  <c:pt idx="34">
                    <c:v>5.9999999999999995E-4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2.0000000000000001E-4</c:v>
                  </c:pt>
                  <c:pt idx="40">
                    <c:v>0</c:v>
                  </c:pt>
                  <c:pt idx="41">
                    <c:v>4.0000000000000002E-4</c:v>
                  </c:pt>
                  <c:pt idx="42">
                    <c:v>4.0000000000000002E-4</c:v>
                  </c:pt>
                  <c:pt idx="43">
                    <c:v>4.0000000000000002E-4</c:v>
                  </c:pt>
                  <c:pt idx="44">
                    <c:v>0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5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0">
                    <c:v>1.9E-3</c:v>
                  </c:pt>
                  <c:pt idx="31">
                    <c:v>1E-3</c:v>
                  </c:pt>
                  <c:pt idx="32">
                    <c:v>5.0000000000000001E-4</c:v>
                  </c:pt>
                  <c:pt idx="33">
                    <c:v>0</c:v>
                  </c:pt>
                  <c:pt idx="34">
                    <c:v>5.9999999999999995E-4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2.0000000000000001E-4</c:v>
                  </c:pt>
                  <c:pt idx="40">
                    <c:v>0</c:v>
                  </c:pt>
                  <c:pt idx="41">
                    <c:v>4.0000000000000002E-4</c:v>
                  </c:pt>
                  <c:pt idx="42">
                    <c:v>4.0000000000000002E-4</c:v>
                  </c:pt>
                  <c:pt idx="43">
                    <c:v>4.0000000000000002E-4</c:v>
                  </c:pt>
                  <c:pt idx="44">
                    <c:v>0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-19075</c:v>
                </c:pt>
                <c:pt idx="1">
                  <c:v>-18433.5</c:v>
                </c:pt>
                <c:pt idx="2">
                  <c:v>-17745.5</c:v>
                </c:pt>
                <c:pt idx="3">
                  <c:v>-16971</c:v>
                </c:pt>
                <c:pt idx="4">
                  <c:v>-16901.5</c:v>
                </c:pt>
                <c:pt idx="5">
                  <c:v>-16221.5</c:v>
                </c:pt>
                <c:pt idx="6">
                  <c:v>-15058</c:v>
                </c:pt>
                <c:pt idx="7">
                  <c:v>-14907.5</c:v>
                </c:pt>
                <c:pt idx="8">
                  <c:v>-14799.5</c:v>
                </c:pt>
                <c:pt idx="9">
                  <c:v>-13321.5</c:v>
                </c:pt>
                <c:pt idx="10">
                  <c:v>-11373</c:v>
                </c:pt>
                <c:pt idx="11">
                  <c:v>0</c:v>
                </c:pt>
                <c:pt idx="12">
                  <c:v>20453.5</c:v>
                </c:pt>
                <c:pt idx="13">
                  <c:v>20467</c:v>
                </c:pt>
                <c:pt idx="14">
                  <c:v>20469</c:v>
                </c:pt>
                <c:pt idx="15">
                  <c:v>21419.5</c:v>
                </c:pt>
                <c:pt idx="16">
                  <c:v>21420.5</c:v>
                </c:pt>
                <c:pt idx="17">
                  <c:v>21433</c:v>
                </c:pt>
                <c:pt idx="18">
                  <c:v>21435</c:v>
                </c:pt>
                <c:pt idx="19">
                  <c:v>21436</c:v>
                </c:pt>
                <c:pt idx="20">
                  <c:v>21790.5</c:v>
                </c:pt>
                <c:pt idx="21">
                  <c:v>21790.5</c:v>
                </c:pt>
                <c:pt idx="22">
                  <c:v>21792.5</c:v>
                </c:pt>
                <c:pt idx="23">
                  <c:v>21792.5</c:v>
                </c:pt>
                <c:pt idx="24">
                  <c:v>22584.5</c:v>
                </c:pt>
                <c:pt idx="25">
                  <c:v>22584.5</c:v>
                </c:pt>
                <c:pt idx="26">
                  <c:v>23214.5</c:v>
                </c:pt>
                <c:pt idx="27">
                  <c:v>23214.5</c:v>
                </c:pt>
                <c:pt idx="28">
                  <c:v>26048.5</c:v>
                </c:pt>
                <c:pt idx="29">
                  <c:v>26840.5</c:v>
                </c:pt>
                <c:pt idx="30">
                  <c:v>26854</c:v>
                </c:pt>
                <c:pt idx="31">
                  <c:v>28906</c:v>
                </c:pt>
                <c:pt idx="32">
                  <c:v>28958</c:v>
                </c:pt>
                <c:pt idx="33">
                  <c:v>33015</c:v>
                </c:pt>
                <c:pt idx="34">
                  <c:v>33042.5</c:v>
                </c:pt>
                <c:pt idx="35">
                  <c:v>33103.5</c:v>
                </c:pt>
                <c:pt idx="36">
                  <c:v>33769</c:v>
                </c:pt>
                <c:pt idx="37">
                  <c:v>34512</c:v>
                </c:pt>
                <c:pt idx="38">
                  <c:v>34516.5</c:v>
                </c:pt>
                <c:pt idx="39">
                  <c:v>34516.5</c:v>
                </c:pt>
                <c:pt idx="40">
                  <c:v>34557</c:v>
                </c:pt>
                <c:pt idx="41">
                  <c:v>34557</c:v>
                </c:pt>
                <c:pt idx="42">
                  <c:v>35160</c:v>
                </c:pt>
                <c:pt idx="43">
                  <c:v>35819.5</c:v>
                </c:pt>
                <c:pt idx="44">
                  <c:v>36631.5</c:v>
                </c:pt>
                <c:pt idx="45">
                  <c:v>40261</c:v>
                </c:pt>
                <c:pt idx="46">
                  <c:v>41652</c:v>
                </c:pt>
                <c:pt idx="47">
                  <c:v>40999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33">
                  <c:v>-2.2644200005743187E-2</c:v>
                </c:pt>
                <c:pt idx="35">
                  <c:v>-2.3868980002589524E-2</c:v>
                </c:pt>
                <c:pt idx="36">
                  <c:v>-2.7455320006993134E-2</c:v>
                </c:pt>
                <c:pt idx="37">
                  <c:v>-2.6163360002101399E-2</c:v>
                </c:pt>
                <c:pt idx="38">
                  <c:v>-3.0864619999192655E-2</c:v>
                </c:pt>
                <c:pt idx="39">
                  <c:v>-3.0774620005104225E-2</c:v>
                </c:pt>
                <c:pt idx="40">
                  <c:v>-2.8975960005482193E-2</c:v>
                </c:pt>
                <c:pt idx="41">
                  <c:v>-2.8885960004117806E-2</c:v>
                </c:pt>
                <c:pt idx="43">
                  <c:v>-3.7029460007033776E-2</c:v>
                </c:pt>
                <c:pt idx="44">
                  <c:v>-4.0756820002570748E-2</c:v>
                </c:pt>
                <c:pt idx="45">
                  <c:v>-6.4373080007499084E-2</c:v>
                </c:pt>
                <c:pt idx="46">
                  <c:v>-7.5062560004880652E-2</c:v>
                </c:pt>
                <c:pt idx="47">
                  <c:v>-6.8779720000748057E-2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1D0-4ECE-9042-771B0FAFF6C2}"/>
            </c:ext>
          </c:extLst>
        </c:ser>
        <c:ser>
          <c:idx val="6"/>
          <c:order val="4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5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0">
                    <c:v>1.9E-3</c:v>
                  </c:pt>
                  <c:pt idx="31">
                    <c:v>1E-3</c:v>
                  </c:pt>
                  <c:pt idx="32">
                    <c:v>5.0000000000000001E-4</c:v>
                  </c:pt>
                  <c:pt idx="33">
                    <c:v>0</c:v>
                  </c:pt>
                  <c:pt idx="34">
                    <c:v>5.9999999999999995E-4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2.0000000000000001E-4</c:v>
                  </c:pt>
                  <c:pt idx="40">
                    <c:v>0</c:v>
                  </c:pt>
                  <c:pt idx="41">
                    <c:v>4.0000000000000002E-4</c:v>
                  </c:pt>
                  <c:pt idx="42">
                    <c:v>4.0000000000000002E-4</c:v>
                  </c:pt>
                  <c:pt idx="43">
                    <c:v>4.0000000000000002E-4</c:v>
                  </c:pt>
                  <c:pt idx="44">
                    <c:v>0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5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0">
                    <c:v>1.9E-3</c:v>
                  </c:pt>
                  <c:pt idx="31">
                    <c:v>1E-3</c:v>
                  </c:pt>
                  <c:pt idx="32">
                    <c:v>5.0000000000000001E-4</c:v>
                  </c:pt>
                  <c:pt idx="33">
                    <c:v>0</c:v>
                  </c:pt>
                  <c:pt idx="34">
                    <c:v>5.9999999999999995E-4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2.0000000000000001E-4</c:v>
                  </c:pt>
                  <c:pt idx="40">
                    <c:v>0</c:v>
                  </c:pt>
                  <c:pt idx="41">
                    <c:v>4.0000000000000002E-4</c:v>
                  </c:pt>
                  <c:pt idx="42">
                    <c:v>4.0000000000000002E-4</c:v>
                  </c:pt>
                  <c:pt idx="43">
                    <c:v>4.0000000000000002E-4</c:v>
                  </c:pt>
                  <c:pt idx="44">
                    <c:v>0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-19075</c:v>
                </c:pt>
                <c:pt idx="1">
                  <c:v>-18433.5</c:v>
                </c:pt>
                <c:pt idx="2">
                  <c:v>-17745.5</c:v>
                </c:pt>
                <c:pt idx="3">
                  <c:v>-16971</c:v>
                </c:pt>
                <c:pt idx="4">
                  <c:v>-16901.5</c:v>
                </c:pt>
                <c:pt idx="5">
                  <c:v>-16221.5</c:v>
                </c:pt>
                <c:pt idx="6">
                  <c:v>-15058</c:v>
                </c:pt>
                <c:pt idx="7">
                  <c:v>-14907.5</c:v>
                </c:pt>
                <c:pt idx="8">
                  <c:v>-14799.5</c:v>
                </c:pt>
                <c:pt idx="9">
                  <c:v>-13321.5</c:v>
                </c:pt>
                <c:pt idx="10">
                  <c:v>-11373</c:v>
                </c:pt>
                <c:pt idx="11">
                  <c:v>0</c:v>
                </c:pt>
                <c:pt idx="12">
                  <c:v>20453.5</c:v>
                </c:pt>
                <c:pt idx="13">
                  <c:v>20467</c:v>
                </c:pt>
                <c:pt idx="14">
                  <c:v>20469</c:v>
                </c:pt>
                <c:pt idx="15">
                  <c:v>21419.5</c:v>
                </c:pt>
                <c:pt idx="16">
                  <c:v>21420.5</c:v>
                </c:pt>
                <c:pt idx="17">
                  <c:v>21433</c:v>
                </c:pt>
                <c:pt idx="18">
                  <c:v>21435</c:v>
                </c:pt>
                <c:pt idx="19">
                  <c:v>21436</c:v>
                </c:pt>
                <c:pt idx="20">
                  <c:v>21790.5</c:v>
                </c:pt>
                <c:pt idx="21">
                  <c:v>21790.5</c:v>
                </c:pt>
                <c:pt idx="22">
                  <c:v>21792.5</c:v>
                </c:pt>
                <c:pt idx="23">
                  <c:v>21792.5</c:v>
                </c:pt>
                <c:pt idx="24">
                  <c:v>22584.5</c:v>
                </c:pt>
                <c:pt idx="25">
                  <c:v>22584.5</c:v>
                </c:pt>
                <c:pt idx="26">
                  <c:v>23214.5</c:v>
                </c:pt>
                <c:pt idx="27">
                  <c:v>23214.5</c:v>
                </c:pt>
                <c:pt idx="28">
                  <c:v>26048.5</c:v>
                </c:pt>
                <c:pt idx="29">
                  <c:v>26840.5</c:v>
                </c:pt>
                <c:pt idx="30">
                  <c:v>26854</c:v>
                </c:pt>
                <c:pt idx="31">
                  <c:v>28906</c:v>
                </c:pt>
                <c:pt idx="32">
                  <c:v>28958</c:v>
                </c:pt>
                <c:pt idx="33">
                  <c:v>33015</c:v>
                </c:pt>
                <c:pt idx="34">
                  <c:v>33042.5</c:v>
                </c:pt>
                <c:pt idx="35">
                  <c:v>33103.5</c:v>
                </c:pt>
                <c:pt idx="36">
                  <c:v>33769</c:v>
                </c:pt>
                <c:pt idx="37">
                  <c:v>34512</c:v>
                </c:pt>
                <c:pt idx="38">
                  <c:v>34516.5</c:v>
                </c:pt>
                <c:pt idx="39">
                  <c:v>34516.5</c:v>
                </c:pt>
                <c:pt idx="40">
                  <c:v>34557</c:v>
                </c:pt>
                <c:pt idx="41">
                  <c:v>34557</c:v>
                </c:pt>
                <c:pt idx="42">
                  <c:v>35160</c:v>
                </c:pt>
                <c:pt idx="43">
                  <c:v>35819.5</c:v>
                </c:pt>
                <c:pt idx="44">
                  <c:v>36631.5</c:v>
                </c:pt>
                <c:pt idx="45">
                  <c:v>40261</c:v>
                </c:pt>
                <c:pt idx="46">
                  <c:v>41652</c:v>
                </c:pt>
                <c:pt idx="47">
                  <c:v>40999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  <c:pt idx="12">
                  <c:v>5.5730199965182692E-3</c:v>
                </c:pt>
                <c:pt idx="13">
                  <c:v>1.2692399977822788E-3</c:v>
                </c:pt>
                <c:pt idx="14">
                  <c:v>6.8679997639264911E-5</c:v>
                </c:pt>
                <c:pt idx="22">
                  <c:v>-2.3019000072963536E-3</c:v>
                </c:pt>
                <c:pt idx="24">
                  <c:v>-6.2366000202018768E-4</c:v>
                </c:pt>
                <c:pt idx="25">
                  <c:v>2.376339994953014E-3</c:v>
                </c:pt>
                <c:pt idx="26">
                  <c:v>-1.6000600007828325E-3</c:v>
                </c:pt>
                <c:pt idx="27">
                  <c:v>-6.0004822444170713E-8</c:v>
                </c:pt>
                <c:pt idx="30">
                  <c:v>-6.3191200097207911E-3</c:v>
                </c:pt>
                <c:pt idx="36">
                  <c:v>-2.7455320006993134E-2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1D0-4ECE-9042-771B0FAFF6C2}"/>
            </c:ext>
          </c:extLst>
        </c:ser>
        <c:ser>
          <c:idx val="7"/>
          <c:order val="5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-19075</c:v>
                </c:pt>
                <c:pt idx="1">
                  <c:v>-18433.5</c:v>
                </c:pt>
                <c:pt idx="2">
                  <c:v>-17745.5</c:v>
                </c:pt>
                <c:pt idx="3">
                  <c:v>-16971</c:v>
                </c:pt>
                <c:pt idx="4">
                  <c:v>-16901.5</c:v>
                </c:pt>
                <c:pt idx="5">
                  <c:v>-16221.5</c:v>
                </c:pt>
                <c:pt idx="6">
                  <c:v>-15058</c:v>
                </c:pt>
                <c:pt idx="7">
                  <c:v>-14907.5</c:v>
                </c:pt>
                <c:pt idx="8">
                  <c:v>-14799.5</c:v>
                </c:pt>
                <c:pt idx="9">
                  <c:v>-13321.5</c:v>
                </c:pt>
                <c:pt idx="10">
                  <c:v>-11373</c:v>
                </c:pt>
                <c:pt idx="11">
                  <c:v>0</c:v>
                </c:pt>
                <c:pt idx="12">
                  <c:v>20453.5</c:v>
                </c:pt>
                <c:pt idx="13">
                  <c:v>20467</c:v>
                </c:pt>
                <c:pt idx="14">
                  <c:v>20469</c:v>
                </c:pt>
                <c:pt idx="15">
                  <c:v>21419.5</c:v>
                </c:pt>
                <c:pt idx="16">
                  <c:v>21420.5</c:v>
                </c:pt>
                <c:pt idx="17">
                  <c:v>21433</c:v>
                </c:pt>
                <c:pt idx="18">
                  <c:v>21435</c:v>
                </c:pt>
                <c:pt idx="19">
                  <c:v>21436</c:v>
                </c:pt>
                <c:pt idx="20">
                  <c:v>21790.5</c:v>
                </c:pt>
                <c:pt idx="21">
                  <c:v>21790.5</c:v>
                </c:pt>
                <c:pt idx="22">
                  <c:v>21792.5</c:v>
                </c:pt>
                <c:pt idx="23">
                  <c:v>21792.5</c:v>
                </c:pt>
                <c:pt idx="24">
                  <c:v>22584.5</c:v>
                </c:pt>
                <c:pt idx="25">
                  <c:v>22584.5</c:v>
                </c:pt>
                <c:pt idx="26">
                  <c:v>23214.5</c:v>
                </c:pt>
                <c:pt idx="27">
                  <c:v>23214.5</c:v>
                </c:pt>
                <c:pt idx="28">
                  <c:v>26048.5</c:v>
                </c:pt>
                <c:pt idx="29">
                  <c:v>26840.5</c:v>
                </c:pt>
                <c:pt idx="30">
                  <c:v>26854</c:v>
                </c:pt>
                <c:pt idx="31">
                  <c:v>28906</c:v>
                </c:pt>
                <c:pt idx="32">
                  <c:v>28958</c:v>
                </c:pt>
                <c:pt idx="33">
                  <c:v>33015</c:v>
                </c:pt>
                <c:pt idx="34">
                  <c:v>33042.5</c:v>
                </c:pt>
                <c:pt idx="35">
                  <c:v>33103.5</c:v>
                </c:pt>
                <c:pt idx="36">
                  <c:v>33769</c:v>
                </c:pt>
                <c:pt idx="37">
                  <c:v>34512</c:v>
                </c:pt>
                <c:pt idx="38">
                  <c:v>34516.5</c:v>
                </c:pt>
                <c:pt idx="39">
                  <c:v>34516.5</c:v>
                </c:pt>
                <c:pt idx="40">
                  <c:v>34557</c:v>
                </c:pt>
                <c:pt idx="41">
                  <c:v>34557</c:v>
                </c:pt>
                <c:pt idx="42">
                  <c:v>35160</c:v>
                </c:pt>
                <c:pt idx="43">
                  <c:v>35819.5</c:v>
                </c:pt>
                <c:pt idx="44">
                  <c:v>36631.5</c:v>
                </c:pt>
                <c:pt idx="45">
                  <c:v>40261</c:v>
                </c:pt>
                <c:pt idx="46">
                  <c:v>41652</c:v>
                </c:pt>
                <c:pt idx="47">
                  <c:v>40999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0.30545125081208285</c:v>
                </c:pt>
                <c:pt idx="1">
                  <c:v>0.30144743553029563</c:v>
                </c:pt>
                <c:pt idx="2">
                  <c:v>0.29715339825224485</c:v>
                </c:pt>
                <c:pt idx="3">
                  <c:v>0.29231948564781124</c:v>
                </c:pt>
                <c:pt idx="4">
                  <c:v>0.29188571298672905</c:v>
                </c:pt>
                <c:pt idx="5">
                  <c:v>0.2876416063747021</c:v>
                </c:pt>
                <c:pt idx="6">
                  <c:v>0.28037981513485893</c:v>
                </c:pt>
                <c:pt idx="7">
                  <c:v>0.27944049448028535</c:v>
                </c:pt>
                <c:pt idx="8">
                  <c:v>0.27876643048896343</c:v>
                </c:pt>
                <c:pt idx="9">
                  <c:v>0.26954173994105779</c:v>
                </c:pt>
                <c:pt idx="10">
                  <c:v>0.2573805020976247</c:v>
                </c:pt>
                <c:pt idx="11">
                  <c:v>0.18639781901147404</c:v>
                </c:pt>
                <c:pt idx="12">
                  <c:v>5.8740709321631196E-2</c:v>
                </c:pt>
                <c:pt idx="13">
                  <c:v>5.8656451322715963E-2</c:v>
                </c:pt>
                <c:pt idx="14">
                  <c:v>5.8643968656209994E-2</c:v>
                </c:pt>
                <c:pt idx="15">
                  <c:v>5.271158139925175E-2</c:v>
                </c:pt>
                <c:pt idx="16">
                  <c:v>5.2705340065998751E-2</c:v>
                </c:pt>
                <c:pt idx="17">
                  <c:v>5.2627323400336518E-2</c:v>
                </c:pt>
                <c:pt idx="18">
                  <c:v>5.2614840733830548E-2</c:v>
                </c:pt>
                <c:pt idx="19">
                  <c:v>5.2608599400577549E-2</c:v>
                </c:pt>
                <c:pt idx="20">
                  <c:v>5.0396046762395869E-2</c:v>
                </c:pt>
                <c:pt idx="21">
                  <c:v>5.0396046762395869E-2</c:v>
                </c:pt>
                <c:pt idx="22">
                  <c:v>5.0383564095889899E-2</c:v>
                </c:pt>
                <c:pt idx="23">
                  <c:v>5.0383564095889899E-2</c:v>
                </c:pt>
                <c:pt idx="24">
                  <c:v>4.5440428159529117E-2</c:v>
                </c:pt>
                <c:pt idx="25">
                  <c:v>4.5440428159529117E-2</c:v>
                </c:pt>
                <c:pt idx="26">
                  <c:v>4.1508388210151209E-2</c:v>
                </c:pt>
                <c:pt idx="27">
                  <c:v>4.1508388210151209E-2</c:v>
                </c:pt>
                <c:pt idx="28">
                  <c:v>2.3820449771203622E-2</c:v>
                </c:pt>
                <c:pt idx="29">
                  <c:v>1.8877313834842813E-2</c:v>
                </c:pt>
                <c:pt idx="30">
                  <c:v>1.879305583592758E-2</c:v>
                </c:pt>
                <c:pt idx="31">
                  <c:v>5.9858400008109824E-3</c:v>
                </c:pt>
                <c:pt idx="32">
                  <c:v>5.6612906716559663E-3</c:v>
                </c:pt>
                <c:pt idx="33">
                  <c:v>-1.9659798335687151E-2</c:v>
                </c:pt>
                <c:pt idx="34">
                  <c:v>-1.9831435000144115E-2</c:v>
                </c:pt>
                <c:pt idx="35">
                  <c:v>-2.0212156328575953E-2</c:v>
                </c:pt>
                <c:pt idx="36">
                  <c:v>-2.4365763608434676E-2</c:v>
                </c:pt>
                <c:pt idx="37">
                  <c:v>-2.900307421539941E-2</c:v>
                </c:pt>
                <c:pt idx="38">
                  <c:v>-2.9031160215037821E-2</c:v>
                </c:pt>
                <c:pt idx="39">
                  <c:v>-2.9031160215037821E-2</c:v>
                </c:pt>
                <c:pt idx="40">
                  <c:v>-2.9283934211783547E-2</c:v>
                </c:pt>
                <c:pt idx="41">
                  <c:v>-2.9283934211783547E-2</c:v>
                </c:pt>
                <c:pt idx="42">
                  <c:v>-3.3047458163330962E-2</c:v>
                </c:pt>
                <c:pt idx="43">
                  <c:v>-3.7163617443671804E-2</c:v>
                </c:pt>
                <c:pt idx="44">
                  <c:v>-4.2231580045092226E-2</c:v>
                </c:pt>
                <c:pt idx="45">
                  <c:v>-6.4884499086786035E-2</c:v>
                </c:pt>
                <c:pt idx="46">
                  <c:v>-7.3566193641682348E-2</c:v>
                </c:pt>
                <c:pt idx="47">
                  <c:v>-6.9490603027485859E-2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1D0-4ECE-9042-771B0FAFF6C2}"/>
            </c:ext>
          </c:extLst>
        </c:ser>
        <c:ser>
          <c:idx val="2"/>
          <c:order val="6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-19075</c:v>
                </c:pt>
                <c:pt idx="1">
                  <c:v>-18433.5</c:v>
                </c:pt>
                <c:pt idx="2">
                  <c:v>-17745.5</c:v>
                </c:pt>
                <c:pt idx="3">
                  <c:v>-16971</c:v>
                </c:pt>
                <c:pt idx="4">
                  <c:v>-16901.5</c:v>
                </c:pt>
                <c:pt idx="5">
                  <c:v>-16221.5</c:v>
                </c:pt>
                <c:pt idx="6">
                  <c:v>-15058</c:v>
                </c:pt>
                <c:pt idx="7">
                  <c:v>-14907.5</c:v>
                </c:pt>
                <c:pt idx="8">
                  <c:v>-14799.5</c:v>
                </c:pt>
                <c:pt idx="9">
                  <c:v>-13321.5</c:v>
                </c:pt>
                <c:pt idx="10">
                  <c:v>-11373</c:v>
                </c:pt>
                <c:pt idx="11">
                  <c:v>0</c:v>
                </c:pt>
                <c:pt idx="12">
                  <c:v>20453.5</c:v>
                </c:pt>
                <c:pt idx="13">
                  <c:v>20467</c:v>
                </c:pt>
                <c:pt idx="14">
                  <c:v>20469</c:v>
                </c:pt>
                <c:pt idx="15">
                  <c:v>21419.5</c:v>
                </c:pt>
                <c:pt idx="16">
                  <c:v>21420.5</c:v>
                </c:pt>
                <c:pt idx="17">
                  <c:v>21433</c:v>
                </c:pt>
                <c:pt idx="18">
                  <c:v>21435</c:v>
                </c:pt>
                <c:pt idx="19">
                  <c:v>21436</c:v>
                </c:pt>
                <c:pt idx="20">
                  <c:v>21790.5</c:v>
                </c:pt>
                <c:pt idx="21">
                  <c:v>21790.5</c:v>
                </c:pt>
                <c:pt idx="22">
                  <c:v>21792.5</c:v>
                </c:pt>
                <c:pt idx="23">
                  <c:v>21792.5</c:v>
                </c:pt>
                <c:pt idx="24">
                  <c:v>22584.5</c:v>
                </c:pt>
                <c:pt idx="25">
                  <c:v>22584.5</c:v>
                </c:pt>
                <c:pt idx="26">
                  <c:v>23214.5</c:v>
                </c:pt>
                <c:pt idx="27">
                  <c:v>23214.5</c:v>
                </c:pt>
                <c:pt idx="28">
                  <c:v>26048.5</c:v>
                </c:pt>
                <c:pt idx="29">
                  <c:v>26840.5</c:v>
                </c:pt>
                <c:pt idx="30">
                  <c:v>26854</c:v>
                </c:pt>
                <c:pt idx="31">
                  <c:v>28906</c:v>
                </c:pt>
                <c:pt idx="32">
                  <c:v>28958</c:v>
                </c:pt>
                <c:pt idx="33">
                  <c:v>33015</c:v>
                </c:pt>
                <c:pt idx="34">
                  <c:v>33042.5</c:v>
                </c:pt>
                <c:pt idx="35">
                  <c:v>33103.5</c:v>
                </c:pt>
                <c:pt idx="36">
                  <c:v>33769</c:v>
                </c:pt>
                <c:pt idx="37">
                  <c:v>34512</c:v>
                </c:pt>
                <c:pt idx="38">
                  <c:v>34516.5</c:v>
                </c:pt>
                <c:pt idx="39">
                  <c:v>34516.5</c:v>
                </c:pt>
                <c:pt idx="40">
                  <c:v>34557</c:v>
                </c:pt>
                <c:pt idx="41">
                  <c:v>34557</c:v>
                </c:pt>
                <c:pt idx="42">
                  <c:v>35160</c:v>
                </c:pt>
                <c:pt idx="43">
                  <c:v>35819.5</c:v>
                </c:pt>
                <c:pt idx="44">
                  <c:v>36631.5</c:v>
                </c:pt>
                <c:pt idx="45">
                  <c:v>40261</c:v>
                </c:pt>
                <c:pt idx="46">
                  <c:v>41652</c:v>
                </c:pt>
                <c:pt idx="47">
                  <c:v>40999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  <c:pt idx="16">
                  <c:v>-1.3897740005631931E-2</c:v>
                </c:pt>
                <c:pt idx="19">
                  <c:v>-1.9702080004208256E-2</c:v>
                </c:pt>
                <c:pt idx="21">
                  <c:v>5.0298659996769857E-2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1D0-4ECE-9042-771B0FAFF6C2}"/>
            </c:ext>
          </c:extLst>
        </c:ser>
        <c:ser>
          <c:idx val="5"/>
          <c:order val="7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Active!$V$2:$V$32</c:f>
              <c:numCache>
                <c:formatCode>General</c:formatCode>
                <c:ptCount val="31"/>
                <c:pt idx="0">
                  <c:v>-20000</c:v>
                </c:pt>
                <c:pt idx="1">
                  <c:v>-18000</c:v>
                </c:pt>
                <c:pt idx="2">
                  <c:v>-16000</c:v>
                </c:pt>
                <c:pt idx="3">
                  <c:v>-14000</c:v>
                </c:pt>
                <c:pt idx="4">
                  <c:v>-12000</c:v>
                </c:pt>
                <c:pt idx="5">
                  <c:v>-10000</c:v>
                </c:pt>
                <c:pt idx="6">
                  <c:v>-8000</c:v>
                </c:pt>
                <c:pt idx="7">
                  <c:v>-6000</c:v>
                </c:pt>
                <c:pt idx="8">
                  <c:v>-4000</c:v>
                </c:pt>
                <c:pt idx="9">
                  <c:v>-2000</c:v>
                </c:pt>
                <c:pt idx="10">
                  <c:v>0</c:v>
                </c:pt>
                <c:pt idx="11">
                  <c:v>2000</c:v>
                </c:pt>
                <c:pt idx="12">
                  <c:v>4000</c:v>
                </c:pt>
                <c:pt idx="13">
                  <c:v>6000</c:v>
                </c:pt>
                <c:pt idx="14">
                  <c:v>8000</c:v>
                </c:pt>
                <c:pt idx="15">
                  <c:v>10000</c:v>
                </c:pt>
                <c:pt idx="16">
                  <c:v>12000</c:v>
                </c:pt>
                <c:pt idx="17">
                  <c:v>14000</c:v>
                </c:pt>
                <c:pt idx="18">
                  <c:v>16000</c:v>
                </c:pt>
                <c:pt idx="19">
                  <c:v>18000</c:v>
                </c:pt>
                <c:pt idx="20">
                  <c:v>20000</c:v>
                </c:pt>
                <c:pt idx="21">
                  <c:v>22000</c:v>
                </c:pt>
                <c:pt idx="22">
                  <c:v>24000</c:v>
                </c:pt>
                <c:pt idx="23">
                  <c:v>26000</c:v>
                </c:pt>
                <c:pt idx="24">
                  <c:v>28000</c:v>
                </c:pt>
                <c:pt idx="25">
                  <c:v>30000</c:v>
                </c:pt>
                <c:pt idx="26">
                  <c:v>32000</c:v>
                </c:pt>
                <c:pt idx="27">
                  <c:v>34000</c:v>
                </c:pt>
                <c:pt idx="28">
                  <c:v>36000</c:v>
                </c:pt>
                <c:pt idx="29">
                  <c:v>38000</c:v>
                </c:pt>
                <c:pt idx="30">
                  <c:v>40000</c:v>
                </c:pt>
              </c:numCache>
            </c:numRef>
          </c:xVal>
          <c:yVal>
            <c:numRef>
              <c:f>Active!$W$2:$W$32</c:f>
              <c:numCache>
                <c:formatCode>General</c:formatCode>
                <c:ptCount val="31"/>
                <c:pt idx="0">
                  <c:v>-6.4135273999984393E-2</c:v>
                </c:pt>
                <c:pt idx="1">
                  <c:v>-5.5220399644960443E-2</c:v>
                </c:pt>
                <c:pt idx="2">
                  <c:v>-4.6887792282380748E-2</c:v>
                </c:pt>
                <c:pt idx="3">
                  <c:v>-3.9137451912245304E-2</c:v>
                </c:pt>
                <c:pt idx="4">
                  <c:v>-3.1969378534554102E-2</c:v>
                </c:pt>
                <c:pt idx="5">
                  <c:v>-2.538357214930715E-2</c:v>
                </c:pt>
                <c:pt idx="6">
                  <c:v>-1.9380032756504448E-2</c:v>
                </c:pt>
                <c:pt idx="7">
                  <c:v>-1.3958760356145994E-2</c:v>
                </c:pt>
                <c:pt idx="8">
                  <c:v>-9.1197549482317872E-3</c:v>
                </c:pt>
                <c:pt idx="9">
                  <c:v>-4.8630165327618298E-3</c:v>
                </c:pt>
                <c:pt idx="10">
                  <c:v>-1.18854510973612E-3</c:v>
                </c:pt>
                <c:pt idx="11">
                  <c:v>1.9036593208453419E-3</c:v>
                </c:pt>
                <c:pt idx="12">
                  <c:v>4.4135967589825562E-3</c:v>
                </c:pt>
                <c:pt idx="13">
                  <c:v>6.341267204675519E-3</c:v>
                </c:pt>
                <c:pt idx="14">
                  <c:v>7.6866706579242373E-3</c:v>
                </c:pt>
                <c:pt idx="15">
                  <c:v>8.4498071187287058E-3</c:v>
                </c:pt>
                <c:pt idx="16">
                  <c:v>8.6306765870889264E-3</c:v>
                </c:pt>
                <c:pt idx="17">
                  <c:v>8.2292790630049007E-3</c:v>
                </c:pt>
                <c:pt idx="18">
                  <c:v>7.2456145464766253E-3</c:v>
                </c:pt>
                <c:pt idx="19">
                  <c:v>5.6796830375041019E-3</c:v>
                </c:pt>
                <c:pt idx="20">
                  <c:v>3.5314845360873218E-3</c:v>
                </c:pt>
                <c:pt idx="21">
                  <c:v>8.0101904222629888E-4</c:v>
                </c:pt>
                <c:pt idx="22">
                  <c:v>-2.5117134440789668E-3</c:v>
                </c:pt>
                <c:pt idx="23">
                  <c:v>-6.4067129228284891E-3</c:v>
                </c:pt>
                <c:pt idx="24">
                  <c:v>-1.0883979394022247E-2</c:v>
                </c:pt>
                <c:pt idx="25">
                  <c:v>-1.5943512857660255E-2</c:v>
                </c:pt>
                <c:pt idx="26">
                  <c:v>-2.158531331374252E-2</c:v>
                </c:pt>
                <c:pt idx="27">
                  <c:v>-2.7809380762269034E-2</c:v>
                </c:pt>
                <c:pt idx="28">
                  <c:v>-3.4615715203239784E-2</c:v>
                </c:pt>
                <c:pt idx="29">
                  <c:v>-4.2004316636654798E-2</c:v>
                </c:pt>
                <c:pt idx="30">
                  <c:v>-4.9975185062514055E-2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1D0-4ECE-9042-771B0FAFF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7872256"/>
        <c:axId val="1"/>
      </c:scatterChart>
      <c:valAx>
        <c:axId val="6978722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8064516129032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78722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45161290322581"/>
          <c:y val="0.92097264437689974"/>
          <c:w val="0.7080645161290322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V0724 Aql - O-C Diagr.</a:t>
            </a:r>
          </a:p>
        </c:rich>
      </c:tx>
      <c:layout>
        <c:manualLayout>
          <c:xMode val="edge"/>
          <c:yMode val="edge"/>
          <c:x val="0.37305472081690272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39110570115934"/>
          <c:y val="0.14545497589659059"/>
          <c:w val="0.80569093114568413"/>
          <c:h val="0.6333352075497382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-19075</c:v>
                </c:pt>
                <c:pt idx="1">
                  <c:v>-18433.5</c:v>
                </c:pt>
                <c:pt idx="2">
                  <c:v>-17745.5</c:v>
                </c:pt>
                <c:pt idx="3">
                  <c:v>-16971</c:v>
                </c:pt>
                <c:pt idx="4">
                  <c:v>-16901.5</c:v>
                </c:pt>
                <c:pt idx="5">
                  <c:v>-16221.5</c:v>
                </c:pt>
                <c:pt idx="6">
                  <c:v>-15058</c:v>
                </c:pt>
                <c:pt idx="7">
                  <c:v>-14907.5</c:v>
                </c:pt>
                <c:pt idx="8">
                  <c:v>-14799.5</c:v>
                </c:pt>
                <c:pt idx="9">
                  <c:v>-13321.5</c:v>
                </c:pt>
                <c:pt idx="10">
                  <c:v>-11373</c:v>
                </c:pt>
                <c:pt idx="11">
                  <c:v>0</c:v>
                </c:pt>
                <c:pt idx="12">
                  <c:v>20453.5</c:v>
                </c:pt>
                <c:pt idx="13">
                  <c:v>20467</c:v>
                </c:pt>
                <c:pt idx="14">
                  <c:v>20469</c:v>
                </c:pt>
                <c:pt idx="15">
                  <c:v>21419.5</c:v>
                </c:pt>
                <c:pt idx="16">
                  <c:v>21420.5</c:v>
                </c:pt>
                <c:pt idx="17">
                  <c:v>21433</c:v>
                </c:pt>
                <c:pt idx="18">
                  <c:v>21435</c:v>
                </c:pt>
                <c:pt idx="19">
                  <c:v>21436</c:v>
                </c:pt>
                <c:pt idx="20">
                  <c:v>21790.5</c:v>
                </c:pt>
                <c:pt idx="21">
                  <c:v>21790.5</c:v>
                </c:pt>
                <c:pt idx="22">
                  <c:v>21792.5</c:v>
                </c:pt>
                <c:pt idx="23">
                  <c:v>21792.5</c:v>
                </c:pt>
                <c:pt idx="24">
                  <c:v>22584.5</c:v>
                </c:pt>
                <c:pt idx="25">
                  <c:v>22584.5</c:v>
                </c:pt>
                <c:pt idx="26">
                  <c:v>23214.5</c:v>
                </c:pt>
                <c:pt idx="27">
                  <c:v>23214.5</c:v>
                </c:pt>
                <c:pt idx="28">
                  <c:v>26048.5</c:v>
                </c:pt>
                <c:pt idx="29">
                  <c:v>26840.5</c:v>
                </c:pt>
                <c:pt idx="30">
                  <c:v>26854</c:v>
                </c:pt>
                <c:pt idx="31">
                  <c:v>28906</c:v>
                </c:pt>
                <c:pt idx="32">
                  <c:v>28958</c:v>
                </c:pt>
                <c:pt idx="33">
                  <c:v>33015</c:v>
                </c:pt>
                <c:pt idx="34">
                  <c:v>33042.5</c:v>
                </c:pt>
                <c:pt idx="35">
                  <c:v>33103.5</c:v>
                </c:pt>
                <c:pt idx="36">
                  <c:v>33769</c:v>
                </c:pt>
                <c:pt idx="37">
                  <c:v>34512</c:v>
                </c:pt>
                <c:pt idx="38">
                  <c:v>34516.5</c:v>
                </c:pt>
                <c:pt idx="39">
                  <c:v>34516.5</c:v>
                </c:pt>
                <c:pt idx="40">
                  <c:v>34557</c:v>
                </c:pt>
                <c:pt idx="41">
                  <c:v>34557</c:v>
                </c:pt>
                <c:pt idx="42">
                  <c:v>35160</c:v>
                </c:pt>
                <c:pt idx="43">
                  <c:v>35819.5</c:v>
                </c:pt>
                <c:pt idx="44">
                  <c:v>36631.5</c:v>
                </c:pt>
                <c:pt idx="45">
                  <c:v>40261</c:v>
                </c:pt>
                <c:pt idx="46">
                  <c:v>41652</c:v>
                </c:pt>
                <c:pt idx="47">
                  <c:v>40999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8.3240999996633036E-2</c:v>
                </c:pt>
                <c:pt idx="1">
                  <c:v>4.2661379993660375E-2</c:v>
                </c:pt>
                <c:pt idx="2">
                  <c:v>-6.6331260004517389E-2</c:v>
                </c:pt>
                <c:pt idx="3">
                  <c:v>5.2251879995310446E-2</c:v>
                </c:pt>
                <c:pt idx="4">
                  <c:v>-2.0967580003343755E-2</c:v>
                </c:pt>
                <c:pt idx="5">
                  <c:v>1.0842019997653551E-2</c:v>
                </c:pt>
                <c:pt idx="6">
                  <c:v>8.2916239996848162E-2</c:v>
                </c:pt>
                <c:pt idx="7">
                  <c:v>8.4074099999270402E-2</c:v>
                </c:pt>
                <c:pt idx="8">
                  <c:v>8.324385999731021E-2</c:v>
                </c:pt>
                <c:pt idx="9">
                  <c:v>-2.9969980001624208E-2</c:v>
                </c:pt>
                <c:pt idx="10">
                  <c:v>0.12588443999629817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56-4A56-9E99-58C7F75FDC5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5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0">
                    <c:v>1.9E-3</c:v>
                  </c:pt>
                  <c:pt idx="31">
                    <c:v>1E-3</c:v>
                  </c:pt>
                  <c:pt idx="32">
                    <c:v>5.0000000000000001E-4</c:v>
                  </c:pt>
                  <c:pt idx="33">
                    <c:v>0</c:v>
                  </c:pt>
                  <c:pt idx="34">
                    <c:v>5.9999999999999995E-4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2.0000000000000001E-4</c:v>
                  </c:pt>
                  <c:pt idx="40">
                    <c:v>0</c:v>
                  </c:pt>
                  <c:pt idx="41">
                    <c:v>4.0000000000000002E-4</c:v>
                  </c:pt>
                  <c:pt idx="42">
                    <c:v>4.0000000000000002E-4</c:v>
                  </c:pt>
                  <c:pt idx="43">
                    <c:v>4.0000000000000002E-4</c:v>
                  </c:pt>
                  <c:pt idx="44">
                    <c:v>0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5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0">
                    <c:v>1.9E-3</c:v>
                  </c:pt>
                  <c:pt idx="31">
                    <c:v>1E-3</c:v>
                  </c:pt>
                  <c:pt idx="32">
                    <c:v>5.0000000000000001E-4</c:v>
                  </c:pt>
                  <c:pt idx="33">
                    <c:v>0</c:v>
                  </c:pt>
                  <c:pt idx="34">
                    <c:v>5.9999999999999995E-4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2.0000000000000001E-4</c:v>
                  </c:pt>
                  <c:pt idx="40">
                    <c:v>0</c:v>
                  </c:pt>
                  <c:pt idx="41">
                    <c:v>4.0000000000000002E-4</c:v>
                  </c:pt>
                  <c:pt idx="42">
                    <c:v>4.0000000000000002E-4</c:v>
                  </c:pt>
                  <c:pt idx="43">
                    <c:v>4.0000000000000002E-4</c:v>
                  </c:pt>
                  <c:pt idx="44">
                    <c:v>0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-19075</c:v>
                </c:pt>
                <c:pt idx="1">
                  <c:v>-18433.5</c:v>
                </c:pt>
                <c:pt idx="2">
                  <c:v>-17745.5</c:v>
                </c:pt>
                <c:pt idx="3">
                  <c:v>-16971</c:v>
                </c:pt>
                <c:pt idx="4">
                  <c:v>-16901.5</c:v>
                </c:pt>
                <c:pt idx="5">
                  <c:v>-16221.5</c:v>
                </c:pt>
                <c:pt idx="6">
                  <c:v>-15058</c:v>
                </c:pt>
                <c:pt idx="7">
                  <c:v>-14907.5</c:v>
                </c:pt>
                <c:pt idx="8">
                  <c:v>-14799.5</c:v>
                </c:pt>
                <c:pt idx="9">
                  <c:v>-13321.5</c:v>
                </c:pt>
                <c:pt idx="10">
                  <c:v>-11373</c:v>
                </c:pt>
                <c:pt idx="11">
                  <c:v>0</c:v>
                </c:pt>
                <c:pt idx="12">
                  <c:v>20453.5</c:v>
                </c:pt>
                <c:pt idx="13">
                  <c:v>20467</c:v>
                </c:pt>
                <c:pt idx="14">
                  <c:v>20469</c:v>
                </c:pt>
                <c:pt idx="15">
                  <c:v>21419.5</c:v>
                </c:pt>
                <c:pt idx="16">
                  <c:v>21420.5</c:v>
                </c:pt>
                <c:pt idx="17">
                  <c:v>21433</c:v>
                </c:pt>
                <c:pt idx="18">
                  <c:v>21435</c:v>
                </c:pt>
                <c:pt idx="19">
                  <c:v>21436</c:v>
                </c:pt>
                <c:pt idx="20">
                  <c:v>21790.5</c:v>
                </c:pt>
                <c:pt idx="21">
                  <c:v>21790.5</c:v>
                </c:pt>
                <c:pt idx="22">
                  <c:v>21792.5</c:v>
                </c:pt>
                <c:pt idx="23">
                  <c:v>21792.5</c:v>
                </c:pt>
                <c:pt idx="24">
                  <c:v>22584.5</c:v>
                </c:pt>
                <c:pt idx="25">
                  <c:v>22584.5</c:v>
                </c:pt>
                <c:pt idx="26">
                  <c:v>23214.5</c:v>
                </c:pt>
                <c:pt idx="27">
                  <c:v>23214.5</c:v>
                </c:pt>
                <c:pt idx="28">
                  <c:v>26048.5</c:v>
                </c:pt>
                <c:pt idx="29">
                  <c:v>26840.5</c:v>
                </c:pt>
                <c:pt idx="30">
                  <c:v>26854</c:v>
                </c:pt>
                <c:pt idx="31">
                  <c:v>28906</c:v>
                </c:pt>
                <c:pt idx="32">
                  <c:v>28958</c:v>
                </c:pt>
                <c:pt idx="33">
                  <c:v>33015</c:v>
                </c:pt>
                <c:pt idx="34">
                  <c:v>33042.5</c:v>
                </c:pt>
                <c:pt idx="35">
                  <c:v>33103.5</c:v>
                </c:pt>
                <c:pt idx="36">
                  <c:v>33769</c:v>
                </c:pt>
                <c:pt idx="37">
                  <c:v>34512</c:v>
                </c:pt>
                <c:pt idx="38">
                  <c:v>34516.5</c:v>
                </c:pt>
                <c:pt idx="39">
                  <c:v>34516.5</c:v>
                </c:pt>
                <c:pt idx="40">
                  <c:v>34557</c:v>
                </c:pt>
                <c:pt idx="41">
                  <c:v>34557</c:v>
                </c:pt>
                <c:pt idx="42">
                  <c:v>35160</c:v>
                </c:pt>
                <c:pt idx="43">
                  <c:v>35819.5</c:v>
                </c:pt>
                <c:pt idx="44">
                  <c:v>36631.5</c:v>
                </c:pt>
                <c:pt idx="45">
                  <c:v>40261</c:v>
                </c:pt>
                <c:pt idx="46">
                  <c:v>41652</c:v>
                </c:pt>
                <c:pt idx="47">
                  <c:v>40999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56-4A56-9E99-58C7F75FDC5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5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0">
                    <c:v>1.9E-3</c:v>
                  </c:pt>
                  <c:pt idx="31">
                    <c:v>1E-3</c:v>
                  </c:pt>
                  <c:pt idx="32">
                    <c:v>5.0000000000000001E-4</c:v>
                  </c:pt>
                  <c:pt idx="33">
                    <c:v>0</c:v>
                  </c:pt>
                  <c:pt idx="34">
                    <c:v>5.9999999999999995E-4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2.0000000000000001E-4</c:v>
                  </c:pt>
                  <c:pt idx="40">
                    <c:v>0</c:v>
                  </c:pt>
                  <c:pt idx="41">
                    <c:v>4.0000000000000002E-4</c:v>
                  </c:pt>
                  <c:pt idx="42">
                    <c:v>4.0000000000000002E-4</c:v>
                  </c:pt>
                  <c:pt idx="43">
                    <c:v>4.0000000000000002E-4</c:v>
                  </c:pt>
                  <c:pt idx="44">
                    <c:v>0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5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0">
                    <c:v>1.9E-3</c:v>
                  </c:pt>
                  <c:pt idx="31">
                    <c:v>1E-3</c:v>
                  </c:pt>
                  <c:pt idx="32">
                    <c:v>5.0000000000000001E-4</c:v>
                  </c:pt>
                  <c:pt idx="33">
                    <c:v>0</c:v>
                  </c:pt>
                  <c:pt idx="34">
                    <c:v>5.9999999999999995E-4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2.0000000000000001E-4</c:v>
                  </c:pt>
                  <c:pt idx="40">
                    <c:v>0</c:v>
                  </c:pt>
                  <c:pt idx="41">
                    <c:v>4.0000000000000002E-4</c:v>
                  </c:pt>
                  <c:pt idx="42">
                    <c:v>4.0000000000000002E-4</c:v>
                  </c:pt>
                  <c:pt idx="43">
                    <c:v>4.0000000000000002E-4</c:v>
                  </c:pt>
                  <c:pt idx="44">
                    <c:v>0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-19075</c:v>
                </c:pt>
                <c:pt idx="1">
                  <c:v>-18433.5</c:v>
                </c:pt>
                <c:pt idx="2">
                  <c:v>-17745.5</c:v>
                </c:pt>
                <c:pt idx="3">
                  <c:v>-16971</c:v>
                </c:pt>
                <c:pt idx="4">
                  <c:v>-16901.5</c:v>
                </c:pt>
                <c:pt idx="5">
                  <c:v>-16221.5</c:v>
                </c:pt>
                <c:pt idx="6">
                  <c:v>-15058</c:v>
                </c:pt>
                <c:pt idx="7">
                  <c:v>-14907.5</c:v>
                </c:pt>
                <c:pt idx="8">
                  <c:v>-14799.5</c:v>
                </c:pt>
                <c:pt idx="9">
                  <c:v>-13321.5</c:v>
                </c:pt>
                <c:pt idx="10">
                  <c:v>-11373</c:v>
                </c:pt>
                <c:pt idx="11">
                  <c:v>0</c:v>
                </c:pt>
                <c:pt idx="12">
                  <c:v>20453.5</c:v>
                </c:pt>
                <c:pt idx="13">
                  <c:v>20467</c:v>
                </c:pt>
                <c:pt idx="14">
                  <c:v>20469</c:v>
                </c:pt>
                <c:pt idx="15">
                  <c:v>21419.5</c:v>
                </c:pt>
                <c:pt idx="16">
                  <c:v>21420.5</c:v>
                </c:pt>
                <c:pt idx="17">
                  <c:v>21433</c:v>
                </c:pt>
                <c:pt idx="18">
                  <c:v>21435</c:v>
                </c:pt>
                <c:pt idx="19">
                  <c:v>21436</c:v>
                </c:pt>
                <c:pt idx="20">
                  <c:v>21790.5</c:v>
                </c:pt>
                <c:pt idx="21">
                  <c:v>21790.5</c:v>
                </c:pt>
                <c:pt idx="22">
                  <c:v>21792.5</c:v>
                </c:pt>
                <c:pt idx="23">
                  <c:v>21792.5</c:v>
                </c:pt>
                <c:pt idx="24">
                  <c:v>22584.5</c:v>
                </c:pt>
                <c:pt idx="25">
                  <c:v>22584.5</c:v>
                </c:pt>
                <c:pt idx="26">
                  <c:v>23214.5</c:v>
                </c:pt>
                <c:pt idx="27">
                  <c:v>23214.5</c:v>
                </c:pt>
                <c:pt idx="28">
                  <c:v>26048.5</c:v>
                </c:pt>
                <c:pt idx="29">
                  <c:v>26840.5</c:v>
                </c:pt>
                <c:pt idx="30">
                  <c:v>26854</c:v>
                </c:pt>
                <c:pt idx="31">
                  <c:v>28906</c:v>
                </c:pt>
                <c:pt idx="32">
                  <c:v>28958</c:v>
                </c:pt>
                <c:pt idx="33">
                  <c:v>33015</c:v>
                </c:pt>
                <c:pt idx="34">
                  <c:v>33042.5</c:v>
                </c:pt>
                <c:pt idx="35">
                  <c:v>33103.5</c:v>
                </c:pt>
                <c:pt idx="36">
                  <c:v>33769</c:v>
                </c:pt>
                <c:pt idx="37">
                  <c:v>34512</c:v>
                </c:pt>
                <c:pt idx="38">
                  <c:v>34516.5</c:v>
                </c:pt>
                <c:pt idx="39">
                  <c:v>34516.5</c:v>
                </c:pt>
                <c:pt idx="40">
                  <c:v>34557</c:v>
                </c:pt>
                <c:pt idx="41">
                  <c:v>34557</c:v>
                </c:pt>
                <c:pt idx="42">
                  <c:v>35160</c:v>
                </c:pt>
                <c:pt idx="43">
                  <c:v>35819.5</c:v>
                </c:pt>
                <c:pt idx="44">
                  <c:v>36631.5</c:v>
                </c:pt>
                <c:pt idx="45">
                  <c:v>40261</c:v>
                </c:pt>
                <c:pt idx="46">
                  <c:v>41652</c:v>
                </c:pt>
                <c:pt idx="47">
                  <c:v>40999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11">
                  <c:v>-1.0000000474974513E-4</c:v>
                </c:pt>
                <c:pt idx="12">
                  <c:v>5.5730199965182692E-3</c:v>
                </c:pt>
                <c:pt idx="13">
                  <c:v>1.2692399977822788E-3</c:v>
                </c:pt>
                <c:pt idx="14">
                  <c:v>6.8679997639264911E-5</c:v>
                </c:pt>
                <c:pt idx="15">
                  <c:v>3.7025399942649528E-3</c:v>
                </c:pt>
                <c:pt idx="16">
                  <c:v>-1.3897740005631931E-2</c:v>
                </c:pt>
                <c:pt idx="17">
                  <c:v>-9.012400041683577E-4</c:v>
                </c:pt>
                <c:pt idx="18">
                  <c:v>-2.1018000043113716E-3</c:v>
                </c:pt>
                <c:pt idx="19">
                  <c:v>-1.9702080004208256E-2</c:v>
                </c:pt>
                <c:pt idx="20">
                  <c:v>2.9865999385947362E-4</c:v>
                </c:pt>
                <c:pt idx="22">
                  <c:v>-2.3019000072963536E-3</c:v>
                </c:pt>
                <c:pt idx="23">
                  <c:v>-1.8019000053755008E-3</c:v>
                </c:pt>
                <c:pt idx="24">
                  <c:v>-6.2366000202018768E-4</c:v>
                </c:pt>
                <c:pt idx="25">
                  <c:v>2.376339994953014E-3</c:v>
                </c:pt>
                <c:pt idx="26">
                  <c:v>-1.6000600007828325E-3</c:v>
                </c:pt>
                <c:pt idx="27">
                  <c:v>-6.0004822444170713E-8</c:v>
                </c:pt>
                <c:pt idx="28">
                  <c:v>-3.6935800017090514E-3</c:v>
                </c:pt>
                <c:pt idx="29">
                  <c:v>-6.4153400089708157E-3</c:v>
                </c:pt>
                <c:pt idx="30">
                  <c:v>-6.3191200097207911E-3</c:v>
                </c:pt>
                <c:pt idx="31">
                  <c:v>-8.8936800093506463E-3</c:v>
                </c:pt>
                <c:pt idx="32">
                  <c:v>-1.1508240007970016E-2</c:v>
                </c:pt>
                <c:pt idx="34">
                  <c:v>-2.3951900009706151E-2</c:v>
                </c:pt>
                <c:pt idx="42">
                  <c:v>-3.3344800009217579E-2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F56-4A56-9E99-58C7F75FDC5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5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0">
                    <c:v>1.9E-3</c:v>
                  </c:pt>
                  <c:pt idx="31">
                    <c:v>1E-3</c:v>
                  </c:pt>
                  <c:pt idx="32">
                    <c:v>5.0000000000000001E-4</c:v>
                  </c:pt>
                  <c:pt idx="33">
                    <c:v>0</c:v>
                  </c:pt>
                  <c:pt idx="34">
                    <c:v>5.9999999999999995E-4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2.0000000000000001E-4</c:v>
                  </c:pt>
                  <c:pt idx="40">
                    <c:v>0</c:v>
                  </c:pt>
                  <c:pt idx="41">
                    <c:v>4.0000000000000002E-4</c:v>
                  </c:pt>
                  <c:pt idx="42">
                    <c:v>4.0000000000000002E-4</c:v>
                  </c:pt>
                  <c:pt idx="43">
                    <c:v>4.0000000000000002E-4</c:v>
                  </c:pt>
                  <c:pt idx="44">
                    <c:v>0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5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0">
                    <c:v>1.9E-3</c:v>
                  </c:pt>
                  <c:pt idx="31">
                    <c:v>1E-3</c:v>
                  </c:pt>
                  <c:pt idx="32">
                    <c:v>5.0000000000000001E-4</c:v>
                  </c:pt>
                  <c:pt idx="33">
                    <c:v>0</c:v>
                  </c:pt>
                  <c:pt idx="34">
                    <c:v>5.9999999999999995E-4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2.0000000000000001E-4</c:v>
                  </c:pt>
                  <c:pt idx="40">
                    <c:v>0</c:v>
                  </c:pt>
                  <c:pt idx="41">
                    <c:v>4.0000000000000002E-4</c:v>
                  </c:pt>
                  <c:pt idx="42">
                    <c:v>4.0000000000000002E-4</c:v>
                  </c:pt>
                  <c:pt idx="43">
                    <c:v>4.0000000000000002E-4</c:v>
                  </c:pt>
                  <c:pt idx="44">
                    <c:v>0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-19075</c:v>
                </c:pt>
                <c:pt idx="1">
                  <c:v>-18433.5</c:v>
                </c:pt>
                <c:pt idx="2">
                  <c:v>-17745.5</c:v>
                </c:pt>
                <c:pt idx="3">
                  <c:v>-16971</c:v>
                </c:pt>
                <c:pt idx="4">
                  <c:v>-16901.5</c:v>
                </c:pt>
                <c:pt idx="5">
                  <c:v>-16221.5</c:v>
                </c:pt>
                <c:pt idx="6">
                  <c:v>-15058</c:v>
                </c:pt>
                <c:pt idx="7">
                  <c:v>-14907.5</c:v>
                </c:pt>
                <c:pt idx="8">
                  <c:v>-14799.5</c:v>
                </c:pt>
                <c:pt idx="9">
                  <c:v>-13321.5</c:v>
                </c:pt>
                <c:pt idx="10">
                  <c:v>-11373</c:v>
                </c:pt>
                <c:pt idx="11">
                  <c:v>0</c:v>
                </c:pt>
                <c:pt idx="12">
                  <c:v>20453.5</c:v>
                </c:pt>
                <c:pt idx="13">
                  <c:v>20467</c:v>
                </c:pt>
                <c:pt idx="14">
                  <c:v>20469</c:v>
                </c:pt>
                <c:pt idx="15">
                  <c:v>21419.5</c:v>
                </c:pt>
                <c:pt idx="16">
                  <c:v>21420.5</c:v>
                </c:pt>
                <c:pt idx="17">
                  <c:v>21433</c:v>
                </c:pt>
                <c:pt idx="18">
                  <c:v>21435</c:v>
                </c:pt>
                <c:pt idx="19">
                  <c:v>21436</c:v>
                </c:pt>
                <c:pt idx="20">
                  <c:v>21790.5</c:v>
                </c:pt>
                <c:pt idx="21">
                  <c:v>21790.5</c:v>
                </c:pt>
                <c:pt idx="22">
                  <c:v>21792.5</c:v>
                </c:pt>
                <c:pt idx="23">
                  <c:v>21792.5</c:v>
                </c:pt>
                <c:pt idx="24">
                  <c:v>22584.5</c:v>
                </c:pt>
                <c:pt idx="25">
                  <c:v>22584.5</c:v>
                </c:pt>
                <c:pt idx="26">
                  <c:v>23214.5</c:v>
                </c:pt>
                <c:pt idx="27">
                  <c:v>23214.5</c:v>
                </c:pt>
                <c:pt idx="28">
                  <c:v>26048.5</c:v>
                </c:pt>
                <c:pt idx="29">
                  <c:v>26840.5</c:v>
                </c:pt>
                <c:pt idx="30">
                  <c:v>26854</c:v>
                </c:pt>
                <c:pt idx="31">
                  <c:v>28906</c:v>
                </c:pt>
                <c:pt idx="32">
                  <c:v>28958</c:v>
                </c:pt>
                <c:pt idx="33">
                  <c:v>33015</c:v>
                </c:pt>
                <c:pt idx="34">
                  <c:v>33042.5</c:v>
                </c:pt>
                <c:pt idx="35">
                  <c:v>33103.5</c:v>
                </c:pt>
                <c:pt idx="36">
                  <c:v>33769</c:v>
                </c:pt>
                <c:pt idx="37">
                  <c:v>34512</c:v>
                </c:pt>
                <c:pt idx="38">
                  <c:v>34516.5</c:v>
                </c:pt>
                <c:pt idx="39">
                  <c:v>34516.5</c:v>
                </c:pt>
                <c:pt idx="40">
                  <c:v>34557</c:v>
                </c:pt>
                <c:pt idx="41">
                  <c:v>34557</c:v>
                </c:pt>
                <c:pt idx="42">
                  <c:v>35160</c:v>
                </c:pt>
                <c:pt idx="43">
                  <c:v>35819.5</c:v>
                </c:pt>
                <c:pt idx="44">
                  <c:v>36631.5</c:v>
                </c:pt>
                <c:pt idx="45">
                  <c:v>40261</c:v>
                </c:pt>
                <c:pt idx="46">
                  <c:v>41652</c:v>
                </c:pt>
                <c:pt idx="47">
                  <c:v>40999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33">
                  <c:v>-2.2644200005743187E-2</c:v>
                </c:pt>
                <c:pt idx="35">
                  <c:v>-2.3868980002589524E-2</c:v>
                </c:pt>
                <c:pt idx="36">
                  <c:v>-2.7455320006993134E-2</c:v>
                </c:pt>
                <c:pt idx="37">
                  <c:v>-2.6163360002101399E-2</c:v>
                </c:pt>
                <c:pt idx="38">
                  <c:v>-3.0864619999192655E-2</c:v>
                </c:pt>
                <c:pt idx="39">
                  <c:v>-3.0774620005104225E-2</c:v>
                </c:pt>
                <c:pt idx="40">
                  <c:v>-2.8975960005482193E-2</c:v>
                </c:pt>
                <c:pt idx="41">
                  <c:v>-2.8885960004117806E-2</c:v>
                </c:pt>
                <c:pt idx="43">
                  <c:v>-3.7029460007033776E-2</c:v>
                </c:pt>
                <c:pt idx="44">
                  <c:v>-4.0756820002570748E-2</c:v>
                </c:pt>
                <c:pt idx="45">
                  <c:v>-6.4373080007499084E-2</c:v>
                </c:pt>
                <c:pt idx="46">
                  <c:v>-7.5062560004880652E-2</c:v>
                </c:pt>
                <c:pt idx="47">
                  <c:v>-6.8779720000748057E-2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F56-4A56-9E99-58C7F75FDC50}"/>
            </c:ext>
          </c:extLst>
        </c:ser>
        <c:ser>
          <c:idx val="6"/>
          <c:order val="4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5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0">
                    <c:v>1.9E-3</c:v>
                  </c:pt>
                  <c:pt idx="31">
                    <c:v>1E-3</c:v>
                  </c:pt>
                  <c:pt idx="32">
                    <c:v>5.0000000000000001E-4</c:v>
                  </c:pt>
                  <c:pt idx="33">
                    <c:v>0</c:v>
                  </c:pt>
                  <c:pt idx="34">
                    <c:v>5.9999999999999995E-4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2.0000000000000001E-4</c:v>
                  </c:pt>
                  <c:pt idx="40">
                    <c:v>0</c:v>
                  </c:pt>
                  <c:pt idx="41">
                    <c:v>4.0000000000000002E-4</c:v>
                  </c:pt>
                  <c:pt idx="42">
                    <c:v>4.0000000000000002E-4</c:v>
                  </c:pt>
                  <c:pt idx="43">
                    <c:v>4.0000000000000002E-4</c:v>
                  </c:pt>
                  <c:pt idx="44">
                    <c:v>0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5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0</c:v>
                  </c:pt>
                  <c:pt idx="20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0">
                    <c:v>1.9E-3</c:v>
                  </c:pt>
                  <c:pt idx="31">
                    <c:v>1E-3</c:v>
                  </c:pt>
                  <c:pt idx="32">
                    <c:v>5.0000000000000001E-4</c:v>
                  </c:pt>
                  <c:pt idx="33">
                    <c:v>0</c:v>
                  </c:pt>
                  <c:pt idx="34">
                    <c:v>5.9999999999999995E-4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2.0000000000000001E-4</c:v>
                  </c:pt>
                  <c:pt idx="40">
                    <c:v>0</c:v>
                  </c:pt>
                  <c:pt idx="41">
                    <c:v>4.0000000000000002E-4</c:v>
                  </c:pt>
                  <c:pt idx="42">
                    <c:v>4.0000000000000002E-4</c:v>
                  </c:pt>
                  <c:pt idx="43">
                    <c:v>4.0000000000000002E-4</c:v>
                  </c:pt>
                  <c:pt idx="44">
                    <c:v>0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-19075</c:v>
                </c:pt>
                <c:pt idx="1">
                  <c:v>-18433.5</c:v>
                </c:pt>
                <c:pt idx="2">
                  <c:v>-17745.5</c:v>
                </c:pt>
                <c:pt idx="3">
                  <c:v>-16971</c:v>
                </c:pt>
                <c:pt idx="4">
                  <c:v>-16901.5</c:v>
                </c:pt>
                <c:pt idx="5">
                  <c:v>-16221.5</c:v>
                </c:pt>
                <c:pt idx="6">
                  <c:v>-15058</c:v>
                </c:pt>
                <c:pt idx="7">
                  <c:v>-14907.5</c:v>
                </c:pt>
                <c:pt idx="8">
                  <c:v>-14799.5</c:v>
                </c:pt>
                <c:pt idx="9">
                  <c:v>-13321.5</c:v>
                </c:pt>
                <c:pt idx="10">
                  <c:v>-11373</c:v>
                </c:pt>
                <c:pt idx="11">
                  <c:v>0</c:v>
                </c:pt>
                <c:pt idx="12">
                  <c:v>20453.5</c:v>
                </c:pt>
                <c:pt idx="13">
                  <c:v>20467</c:v>
                </c:pt>
                <c:pt idx="14">
                  <c:v>20469</c:v>
                </c:pt>
                <c:pt idx="15">
                  <c:v>21419.5</c:v>
                </c:pt>
                <c:pt idx="16">
                  <c:v>21420.5</c:v>
                </c:pt>
                <c:pt idx="17">
                  <c:v>21433</c:v>
                </c:pt>
                <c:pt idx="18">
                  <c:v>21435</c:v>
                </c:pt>
                <c:pt idx="19">
                  <c:v>21436</c:v>
                </c:pt>
                <c:pt idx="20">
                  <c:v>21790.5</c:v>
                </c:pt>
                <c:pt idx="21">
                  <c:v>21790.5</c:v>
                </c:pt>
                <c:pt idx="22">
                  <c:v>21792.5</c:v>
                </c:pt>
                <c:pt idx="23">
                  <c:v>21792.5</c:v>
                </c:pt>
                <c:pt idx="24">
                  <c:v>22584.5</c:v>
                </c:pt>
                <c:pt idx="25">
                  <c:v>22584.5</c:v>
                </c:pt>
                <c:pt idx="26">
                  <c:v>23214.5</c:v>
                </c:pt>
                <c:pt idx="27">
                  <c:v>23214.5</c:v>
                </c:pt>
                <c:pt idx="28">
                  <c:v>26048.5</c:v>
                </c:pt>
                <c:pt idx="29">
                  <c:v>26840.5</c:v>
                </c:pt>
                <c:pt idx="30">
                  <c:v>26854</c:v>
                </c:pt>
                <c:pt idx="31">
                  <c:v>28906</c:v>
                </c:pt>
                <c:pt idx="32">
                  <c:v>28958</c:v>
                </c:pt>
                <c:pt idx="33">
                  <c:v>33015</c:v>
                </c:pt>
                <c:pt idx="34">
                  <c:v>33042.5</c:v>
                </c:pt>
                <c:pt idx="35">
                  <c:v>33103.5</c:v>
                </c:pt>
                <c:pt idx="36">
                  <c:v>33769</c:v>
                </c:pt>
                <c:pt idx="37">
                  <c:v>34512</c:v>
                </c:pt>
                <c:pt idx="38">
                  <c:v>34516.5</c:v>
                </c:pt>
                <c:pt idx="39">
                  <c:v>34516.5</c:v>
                </c:pt>
                <c:pt idx="40">
                  <c:v>34557</c:v>
                </c:pt>
                <c:pt idx="41">
                  <c:v>34557</c:v>
                </c:pt>
                <c:pt idx="42">
                  <c:v>35160</c:v>
                </c:pt>
                <c:pt idx="43">
                  <c:v>35819.5</c:v>
                </c:pt>
                <c:pt idx="44">
                  <c:v>36631.5</c:v>
                </c:pt>
                <c:pt idx="45">
                  <c:v>40261</c:v>
                </c:pt>
                <c:pt idx="46">
                  <c:v>41652</c:v>
                </c:pt>
                <c:pt idx="47">
                  <c:v>40999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  <c:pt idx="12">
                  <c:v>5.5730199965182692E-3</c:v>
                </c:pt>
                <c:pt idx="13">
                  <c:v>1.2692399977822788E-3</c:v>
                </c:pt>
                <c:pt idx="14">
                  <c:v>6.8679997639264911E-5</c:v>
                </c:pt>
                <c:pt idx="22">
                  <c:v>-2.3019000072963536E-3</c:v>
                </c:pt>
                <c:pt idx="24">
                  <c:v>-6.2366000202018768E-4</c:v>
                </c:pt>
                <c:pt idx="25">
                  <c:v>2.376339994953014E-3</c:v>
                </c:pt>
                <c:pt idx="26">
                  <c:v>-1.6000600007828325E-3</c:v>
                </c:pt>
                <c:pt idx="27">
                  <c:v>-6.0004822444170713E-8</c:v>
                </c:pt>
                <c:pt idx="30">
                  <c:v>-6.3191200097207911E-3</c:v>
                </c:pt>
                <c:pt idx="36">
                  <c:v>-2.7455320006993134E-2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F56-4A56-9E99-58C7F75FDC50}"/>
            </c:ext>
          </c:extLst>
        </c:ser>
        <c:ser>
          <c:idx val="7"/>
          <c:order val="5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-19075</c:v>
                </c:pt>
                <c:pt idx="1">
                  <c:v>-18433.5</c:v>
                </c:pt>
                <c:pt idx="2">
                  <c:v>-17745.5</c:v>
                </c:pt>
                <c:pt idx="3">
                  <c:v>-16971</c:v>
                </c:pt>
                <c:pt idx="4">
                  <c:v>-16901.5</c:v>
                </c:pt>
                <c:pt idx="5">
                  <c:v>-16221.5</c:v>
                </c:pt>
                <c:pt idx="6">
                  <c:v>-15058</c:v>
                </c:pt>
                <c:pt idx="7">
                  <c:v>-14907.5</c:v>
                </c:pt>
                <c:pt idx="8">
                  <c:v>-14799.5</c:v>
                </c:pt>
                <c:pt idx="9">
                  <c:v>-13321.5</c:v>
                </c:pt>
                <c:pt idx="10">
                  <c:v>-11373</c:v>
                </c:pt>
                <c:pt idx="11">
                  <c:v>0</c:v>
                </c:pt>
                <c:pt idx="12">
                  <c:v>20453.5</c:v>
                </c:pt>
                <c:pt idx="13">
                  <c:v>20467</c:v>
                </c:pt>
                <c:pt idx="14">
                  <c:v>20469</c:v>
                </c:pt>
                <c:pt idx="15">
                  <c:v>21419.5</c:v>
                </c:pt>
                <c:pt idx="16">
                  <c:v>21420.5</c:v>
                </c:pt>
                <c:pt idx="17">
                  <c:v>21433</c:v>
                </c:pt>
                <c:pt idx="18">
                  <c:v>21435</c:v>
                </c:pt>
                <c:pt idx="19">
                  <c:v>21436</c:v>
                </c:pt>
                <c:pt idx="20">
                  <c:v>21790.5</c:v>
                </c:pt>
                <c:pt idx="21">
                  <c:v>21790.5</c:v>
                </c:pt>
                <c:pt idx="22">
                  <c:v>21792.5</c:v>
                </c:pt>
                <c:pt idx="23">
                  <c:v>21792.5</c:v>
                </c:pt>
                <c:pt idx="24">
                  <c:v>22584.5</c:v>
                </c:pt>
                <c:pt idx="25">
                  <c:v>22584.5</c:v>
                </c:pt>
                <c:pt idx="26">
                  <c:v>23214.5</c:v>
                </c:pt>
                <c:pt idx="27">
                  <c:v>23214.5</c:v>
                </c:pt>
                <c:pt idx="28">
                  <c:v>26048.5</c:v>
                </c:pt>
                <c:pt idx="29">
                  <c:v>26840.5</c:v>
                </c:pt>
                <c:pt idx="30">
                  <c:v>26854</c:v>
                </c:pt>
                <c:pt idx="31">
                  <c:v>28906</c:v>
                </c:pt>
                <c:pt idx="32">
                  <c:v>28958</c:v>
                </c:pt>
                <c:pt idx="33">
                  <c:v>33015</c:v>
                </c:pt>
                <c:pt idx="34">
                  <c:v>33042.5</c:v>
                </c:pt>
                <c:pt idx="35">
                  <c:v>33103.5</c:v>
                </c:pt>
                <c:pt idx="36">
                  <c:v>33769</c:v>
                </c:pt>
                <c:pt idx="37">
                  <c:v>34512</c:v>
                </c:pt>
                <c:pt idx="38">
                  <c:v>34516.5</c:v>
                </c:pt>
                <c:pt idx="39">
                  <c:v>34516.5</c:v>
                </c:pt>
                <c:pt idx="40">
                  <c:v>34557</c:v>
                </c:pt>
                <c:pt idx="41">
                  <c:v>34557</c:v>
                </c:pt>
                <c:pt idx="42">
                  <c:v>35160</c:v>
                </c:pt>
                <c:pt idx="43">
                  <c:v>35819.5</c:v>
                </c:pt>
                <c:pt idx="44">
                  <c:v>36631.5</c:v>
                </c:pt>
                <c:pt idx="45">
                  <c:v>40261</c:v>
                </c:pt>
                <c:pt idx="46">
                  <c:v>41652</c:v>
                </c:pt>
                <c:pt idx="47">
                  <c:v>40999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0.30545125081208285</c:v>
                </c:pt>
                <c:pt idx="1">
                  <c:v>0.30144743553029563</c:v>
                </c:pt>
                <c:pt idx="2">
                  <c:v>0.29715339825224485</c:v>
                </c:pt>
                <c:pt idx="3">
                  <c:v>0.29231948564781124</c:v>
                </c:pt>
                <c:pt idx="4">
                  <c:v>0.29188571298672905</c:v>
                </c:pt>
                <c:pt idx="5">
                  <c:v>0.2876416063747021</c:v>
                </c:pt>
                <c:pt idx="6">
                  <c:v>0.28037981513485893</c:v>
                </c:pt>
                <c:pt idx="7">
                  <c:v>0.27944049448028535</c:v>
                </c:pt>
                <c:pt idx="8">
                  <c:v>0.27876643048896343</c:v>
                </c:pt>
                <c:pt idx="9">
                  <c:v>0.26954173994105779</c:v>
                </c:pt>
                <c:pt idx="10">
                  <c:v>0.2573805020976247</c:v>
                </c:pt>
                <c:pt idx="11">
                  <c:v>0.18639781901147404</c:v>
                </c:pt>
                <c:pt idx="12">
                  <c:v>5.8740709321631196E-2</c:v>
                </c:pt>
                <c:pt idx="13">
                  <c:v>5.8656451322715963E-2</c:v>
                </c:pt>
                <c:pt idx="14">
                  <c:v>5.8643968656209994E-2</c:v>
                </c:pt>
                <c:pt idx="15">
                  <c:v>5.271158139925175E-2</c:v>
                </c:pt>
                <c:pt idx="16">
                  <c:v>5.2705340065998751E-2</c:v>
                </c:pt>
                <c:pt idx="17">
                  <c:v>5.2627323400336518E-2</c:v>
                </c:pt>
                <c:pt idx="18">
                  <c:v>5.2614840733830548E-2</c:v>
                </c:pt>
                <c:pt idx="19">
                  <c:v>5.2608599400577549E-2</c:v>
                </c:pt>
                <c:pt idx="20">
                  <c:v>5.0396046762395869E-2</c:v>
                </c:pt>
                <c:pt idx="21">
                  <c:v>5.0396046762395869E-2</c:v>
                </c:pt>
                <c:pt idx="22">
                  <c:v>5.0383564095889899E-2</c:v>
                </c:pt>
                <c:pt idx="23">
                  <c:v>5.0383564095889899E-2</c:v>
                </c:pt>
                <c:pt idx="24">
                  <c:v>4.5440428159529117E-2</c:v>
                </c:pt>
                <c:pt idx="25">
                  <c:v>4.5440428159529117E-2</c:v>
                </c:pt>
                <c:pt idx="26">
                  <c:v>4.1508388210151209E-2</c:v>
                </c:pt>
                <c:pt idx="27">
                  <c:v>4.1508388210151209E-2</c:v>
                </c:pt>
                <c:pt idx="28">
                  <c:v>2.3820449771203622E-2</c:v>
                </c:pt>
                <c:pt idx="29">
                  <c:v>1.8877313834842813E-2</c:v>
                </c:pt>
                <c:pt idx="30">
                  <c:v>1.879305583592758E-2</c:v>
                </c:pt>
                <c:pt idx="31">
                  <c:v>5.9858400008109824E-3</c:v>
                </c:pt>
                <c:pt idx="32">
                  <c:v>5.6612906716559663E-3</c:v>
                </c:pt>
                <c:pt idx="33">
                  <c:v>-1.9659798335687151E-2</c:v>
                </c:pt>
                <c:pt idx="34">
                  <c:v>-1.9831435000144115E-2</c:v>
                </c:pt>
                <c:pt idx="35">
                  <c:v>-2.0212156328575953E-2</c:v>
                </c:pt>
                <c:pt idx="36">
                  <c:v>-2.4365763608434676E-2</c:v>
                </c:pt>
                <c:pt idx="37">
                  <c:v>-2.900307421539941E-2</c:v>
                </c:pt>
                <c:pt idx="38">
                  <c:v>-2.9031160215037821E-2</c:v>
                </c:pt>
                <c:pt idx="39">
                  <c:v>-2.9031160215037821E-2</c:v>
                </c:pt>
                <c:pt idx="40">
                  <c:v>-2.9283934211783547E-2</c:v>
                </c:pt>
                <c:pt idx="41">
                  <c:v>-2.9283934211783547E-2</c:v>
                </c:pt>
                <c:pt idx="42">
                  <c:v>-3.3047458163330962E-2</c:v>
                </c:pt>
                <c:pt idx="43">
                  <c:v>-3.7163617443671804E-2</c:v>
                </c:pt>
                <c:pt idx="44">
                  <c:v>-4.2231580045092226E-2</c:v>
                </c:pt>
                <c:pt idx="45">
                  <c:v>-6.4884499086786035E-2</c:v>
                </c:pt>
                <c:pt idx="46">
                  <c:v>-7.3566193641682348E-2</c:v>
                </c:pt>
                <c:pt idx="47">
                  <c:v>-6.9490603027485859E-2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F56-4A56-9E99-58C7F75FDC50}"/>
            </c:ext>
          </c:extLst>
        </c:ser>
        <c:ser>
          <c:idx val="2"/>
          <c:order val="6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-19075</c:v>
                </c:pt>
                <c:pt idx="1">
                  <c:v>-18433.5</c:v>
                </c:pt>
                <c:pt idx="2">
                  <c:v>-17745.5</c:v>
                </c:pt>
                <c:pt idx="3">
                  <c:v>-16971</c:v>
                </c:pt>
                <c:pt idx="4">
                  <c:v>-16901.5</c:v>
                </c:pt>
                <c:pt idx="5">
                  <c:v>-16221.5</c:v>
                </c:pt>
                <c:pt idx="6">
                  <c:v>-15058</c:v>
                </c:pt>
                <c:pt idx="7">
                  <c:v>-14907.5</c:v>
                </c:pt>
                <c:pt idx="8">
                  <c:v>-14799.5</c:v>
                </c:pt>
                <c:pt idx="9">
                  <c:v>-13321.5</c:v>
                </c:pt>
                <c:pt idx="10">
                  <c:v>-11373</c:v>
                </c:pt>
                <c:pt idx="11">
                  <c:v>0</c:v>
                </c:pt>
                <c:pt idx="12">
                  <c:v>20453.5</c:v>
                </c:pt>
                <c:pt idx="13">
                  <c:v>20467</c:v>
                </c:pt>
                <c:pt idx="14">
                  <c:v>20469</c:v>
                </c:pt>
                <c:pt idx="15">
                  <c:v>21419.5</c:v>
                </c:pt>
                <c:pt idx="16">
                  <c:v>21420.5</c:v>
                </c:pt>
                <c:pt idx="17">
                  <c:v>21433</c:v>
                </c:pt>
                <c:pt idx="18">
                  <c:v>21435</c:v>
                </c:pt>
                <c:pt idx="19">
                  <c:v>21436</c:v>
                </c:pt>
                <c:pt idx="20">
                  <c:v>21790.5</c:v>
                </c:pt>
                <c:pt idx="21">
                  <c:v>21790.5</c:v>
                </c:pt>
                <c:pt idx="22">
                  <c:v>21792.5</c:v>
                </c:pt>
                <c:pt idx="23">
                  <c:v>21792.5</c:v>
                </c:pt>
                <c:pt idx="24">
                  <c:v>22584.5</c:v>
                </c:pt>
                <c:pt idx="25">
                  <c:v>22584.5</c:v>
                </c:pt>
                <c:pt idx="26">
                  <c:v>23214.5</c:v>
                </c:pt>
                <c:pt idx="27">
                  <c:v>23214.5</c:v>
                </c:pt>
                <c:pt idx="28">
                  <c:v>26048.5</c:v>
                </c:pt>
                <c:pt idx="29">
                  <c:v>26840.5</c:v>
                </c:pt>
                <c:pt idx="30">
                  <c:v>26854</c:v>
                </c:pt>
                <c:pt idx="31">
                  <c:v>28906</c:v>
                </c:pt>
                <c:pt idx="32">
                  <c:v>28958</c:v>
                </c:pt>
                <c:pt idx="33">
                  <c:v>33015</c:v>
                </c:pt>
                <c:pt idx="34">
                  <c:v>33042.5</c:v>
                </c:pt>
                <c:pt idx="35">
                  <c:v>33103.5</c:v>
                </c:pt>
                <c:pt idx="36">
                  <c:v>33769</c:v>
                </c:pt>
                <c:pt idx="37">
                  <c:v>34512</c:v>
                </c:pt>
                <c:pt idx="38">
                  <c:v>34516.5</c:v>
                </c:pt>
                <c:pt idx="39">
                  <c:v>34516.5</c:v>
                </c:pt>
                <c:pt idx="40">
                  <c:v>34557</c:v>
                </c:pt>
                <c:pt idx="41">
                  <c:v>34557</c:v>
                </c:pt>
                <c:pt idx="42">
                  <c:v>35160</c:v>
                </c:pt>
                <c:pt idx="43">
                  <c:v>35819.5</c:v>
                </c:pt>
                <c:pt idx="44">
                  <c:v>36631.5</c:v>
                </c:pt>
                <c:pt idx="45">
                  <c:v>40261</c:v>
                </c:pt>
                <c:pt idx="46">
                  <c:v>41652</c:v>
                </c:pt>
                <c:pt idx="47">
                  <c:v>40999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  <c:pt idx="16">
                  <c:v>-1.3897740005631931E-2</c:v>
                </c:pt>
                <c:pt idx="19">
                  <c:v>-1.9702080004208256E-2</c:v>
                </c:pt>
                <c:pt idx="21">
                  <c:v>5.0298659996769857E-2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F56-4A56-9E99-58C7F75FDC50}"/>
            </c:ext>
          </c:extLst>
        </c:ser>
        <c:ser>
          <c:idx val="5"/>
          <c:order val="7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Active!$V$2:$V$32</c:f>
              <c:numCache>
                <c:formatCode>General</c:formatCode>
                <c:ptCount val="31"/>
                <c:pt idx="0">
                  <c:v>-20000</c:v>
                </c:pt>
                <c:pt idx="1">
                  <c:v>-18000</c:v>
                </c:pt>
                <c:pt idx="2">
                  <c:v>-16000</c:v>
                </c:pt>
                <c:pt idx="3">
                  <c:v>-14000</c:v>
                </c:pt>
                <c:pt idx="4">
                  <c:v>-12000</c:v>
                </c:pt>
                <c:pt idx="5">
                  <c:v>-10000</c:v>
                </c:pt>
                <c:pt idx="6">
                  <c:v>-8000</c:v>
                </c:pt>
                <c:pt idx="7">
                  <c:v>-6000</c:v>
                </c:pt>
                <c:pt idx="8">
                  <c:v>-4000</c:v>
                </c:pt>
                <c:pt idx="9">
                  <c:v>-2000</c:v>
                </c:pt>
                <c:pt idx="10">
                  <c:v>0</c:v>
                </c:pt>
                <c:pt idx="11">
                  <c:v>2000</c:v>
                </c:pt>
                <c:pt idx="12">
                  <c:v>4000</c:v>
                </c:pt>
                <c:pt idx="13">
                  <c:v>6000</c:v>
                </c:pt>
                <c:pt idx="14">
                  <c:v>8000</c:v>
                </c:pt>
                <c:pt idx="15">
                  <c:v>10000</c:v>
                </c:pt>
                <c:pt idx="16">
                  <c:v>12000</c:v>
                </c:pt>
                <c:pt idx="17">
                  <c:v>14000</c:v>
                </c:pt>
                <c:pt idx="18">
                  <c:v>16000</c:v>
                </c:pt>
                <c:pt idx="19">
                  <c:v>18000</c:v>
                </c:pt>
                <c:pt idx="20">
                  <c:v>20000</c:v>
                </c:pt>
                <c:pt idx="21">
                  <c:v>22000</c:v>
                </c:pt>
                <c:pt idx="22">
                  <c:v>24000</c:v>
                </c:pt>
                <c:pt idx="23">
                  <c:v>26000</c:v>
                </c:pt>
                <c:pt idx="24">
                  <c:v>28000</c:v>
                </c:pt>
                <c:pt idx="25">
                  <c:v>30000</c:v>
                </c:pt>
                <c:pt idx="26">
                  <c:v>32000</c:v>
                </c:pt>
                <c:pt idx="27">
                  <c:v>34000</c:v>
                </c:pt>
                <c:pt idx="28">
                  <c:v>36000</c:v>
                </c:pt>
                <c:pt idx="29">
                  <c:v>38000</c:v>
                </c:pt>
                <c:pt idx="30">
                  <c:v>40000</c:v>
                </c:pt>
              </c:numCache>
            </c:numRef>
          </c:xVal>
          <c:yVal>
            <c:numRef>
              <c:f>Active!$W$2:$W$32</c:f>
              <c:numCache>
                <c:formatCode>General</c:formatCode>
                <c:ptCount val="31"/>
                <c:pt idx="0">
                  <c:v>-6.4135273999984393E-2</c:v>
                </c:pt>
                <c:pt idx="1">
                  <c:v>-5.5220399644960443E-2</c:v>
                </c:pt>
                <c:pt idx="2">
                  <c:v>-4.6887792282380748E-2</c:v>
                </c:pt>
                <c:pt idx="3">
                  <c:v>-3.9137451912245304E-2</c:v>
                </c:pt>
                <c:pt idx="4">
                  <c:v>-3.1969378534554102E-2</c:v>
                </c:pt>
                <c:pt idx="5">
                  <c:v>-2.538357214930715E-2</c:v>
                </c:pt>
                <c:pt idx="6">
                  <c:v>-1.9380032756504448E-2</c:v>
                </c:pt>
                <c:pt idx="7">
                  <c:v>-1.3958760356145994E-2</c:v>
                </c:pt>
                <c:pt idx="8">
                  <c:v>-9.1197549482317872E-3</c:v>
                </c:pt>
                <c:pt idx="9">
                  <c:v>-4.8630165327618298E-3</c:v>
                </c:pt>
                <c:pt idx="10">
                  <c:v>-1.18854510973612E-3</c:v>
                </c:pt>
                <c:pt idx="11">
                  <c:v>1.9036593208453419E-3</c:v>
                </c:pt>
                <c:pt idx="12">
                  <c:v>4.4135967589825562E-3</c:v>
                </c:pt>
                <c:pt idx="13">
                  <c:v>6.341267204675519E-3</c:v>
                </c:pt>
                <c:pt idx="14">
                  <c:v>7.6866706579242373E-3</c:v>
                </c:pt>
                <c:pt idx="15">
                  <c:v>8.4498071187287058E-3</c:v>
                </c:pt>
                <c:pt idx="16">
                  <c:v>8.6306765870889264E-3</c:v>
                </c:pt>
                <c:pt idx="17">
                  <c:v>8.2292790630049007E-3</c:v>
                </c:pt>
                <c:pt idx="18">
                  <c:v>7.2456145464766253E-3</c:v>
                </c:pt>
                <c:pt idx="19">
                  <c:v>5.6796830375041019E-3</c:v>
                </c:pt>
                <c:pt idx="20">
                  <c:v>3.5314845360873218E-3</c:v>
                </c:pt>
                <c:pt idx="21">
                  <c:v>8.0101904222629888E-4</c:v>
                </c:pt>
                <c:pt idx="22">
                  <c:v>-2.5117134440789668E-3</c:v>
                </c:pt>
                <c:pt idx="23">
                  <c:v>-6.4067129228284891E-3</c:v>
                </c:pt>
                <c:pt idx="24">
                  <c:v>-1.0883979394022247E-2</c:v>
                </c:pt>
                <c:pt idx="25">
                  <c:v>-1.5943512857660255E-2</c:v>
                </c:pt>
                <c:pt idx="26">
                  <c:v>-2.158531331374252E-2</c:v>
                </c:pt>
                <c:pt idx="27">
                  <c:v>-2.7809380762269034E-2</c:v>
                </c:pt>
                <c:pt idx="28">
                  <c:v>-3.4615715203239784E-2</c:v>
                </c:pt>
                <c:pt idx="29">
                  <c:v>-4.2004316636654798E-2</c:v>
                </c:pt>
                <c:pt idx="30">
                  <c:v>-4.9975185062514055E-2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F56-4A56-9E99-58C7F75FD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7868296"/>
        <c:axId val="1"/>
      </c:scatterChart>
      <c:valAx>
        <c:axId val="697868296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5555640086052049"/>
              <c:y val="0.839396484530342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19484702093397E-2"/>
              <c:y val="0.369697924123120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78682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993592588366067"/>
          <c:y val="0.92121498449057504"/>
          <c:w val="0.7069254990469187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647699</xdr:colOff>
      <xdr:row>0</xdr:row>
      <xdr:rowOff>0</xdr:rowOff>
    </xdr:from>
    <xdr:to>
      <xdr:col>18</xdr:col>
      <xdr:colOff>295274</xdr:colOff>
      <xdr:row>18</xdr:row>
      <xdr:rowOff>66675</xdr:rowOff>
    </xdr:to>
    <xdr:graphicFrame macro="">
      <xdr:nvGraphicFramePr>
        <xdr:cNvPr id="1038" name="Chart 2">
          <a:extLst>
            <a:ext uri="{FF2B5EF4-FFF2-40B4-BE49-F238E27FC236}">
              <a16:creationId xmlns:a16="http://schemas.microsoft.com/office/drawing/2014/main" id="{8DC1A62D-1858-5EBF-DA81-DED7BDC271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457200</xdr:colOff>
      <xdr:row>0</xdr:row>
      <xdr:rowOff>0</xdr:rowOff>
    </xdr:from>
    <xdr:to>
      <xdr:col>27</xdr:col>
      <xdr:colOff>200025</xdr:colOff>
      <xdr:row>18</xdr:row>
      <xdr:rowOff>57150</xdr:rowOff>
    </xdr:to>
    <xdr:graphicFrame macro="">
      <xdr:nvGraphicFramePr>
        <xdr:cNvPr id="1039" name="Chart 13">
          <a:extLst>
            <a:ext uri="{FF2B5EF4-FFF2-40B4-BE49-F238E27FC236}">
              <a16:creationId xmlns:a16="http://schemas.microsoft.com/office/drawing/2014/main" id="{B9719E38-6B08-E25C-67C6-7FA8A5481F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s://www.aavso.org/ejaavso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60" TargetMode="External"/><Relationship Id="rId13" Type="http://schemas.openxmlformats.org/officeDocument/2006/relationships/hyperlink" Target="http://www.bav-astro.de/sfs/BAVM_link.php?BAVMnr=152" TargetMode="External"/><Relationship Id="rId18" Type="http://schemas.openxmlformats.org/officeDocument/2006/relationships/hyperlink" Target="http://www.bav-astro.de/sfs/BAVM_link.php?BAVMnr=193" TargetMode="External"/><Relationship Id="rId3" Type="http://schemas.openxmlformats.org/officeDocument/2006/relationships/hyperlink" Target="http://www.bav-astro.de/sfs/BAVM_link.php?BAVMnr=57" TargetMode="External"/><Relationship Id="rId21" Type="http://schemas.openxmlformats.org/officeDocument/2006/relationships/hyperlink" Target="http://var.astro.cz/oejv/issues/oejv0094.pdf" TargetMode="External"/><Relationship Id="rId7" Type="http://schemas.openxmlformats.org/officeDocument/2006/relationships/hyperlink" Target="http://www.bav-astro.de/sfs/BAVM_link.php?BAVMnr=60" TargetMode="External"/><Relationship Id="rId12" Type="http://schemas.openxmlformats.org/officeDocument/2006/relationships/hyperlink" Target="http://www.bav-astro.de/sfs/BAVM_link.php?BAVMnr=111" TargetMode="External"/><Relationship Id="rId17" Type="http://schemas.openxmlformats.org/officeDocument/2006/relationships/hyperlink" Target="http://vsolj.cetus-net.org/no45.pdf" TargetMode="External"/><Relationship Id="rId2" Type="http://schemas.openxmlformats.org/officeDocument/2006/relationships/hyperlink" Target="http://www.bav-astro.de/sfs/BAVM_link.php?BAVMnr=57" TargetMode="External"/><Relationship Id="rId16" Type="http://schemas.openxmlformats.org/officeDocument/2006/relationships/hyperlink" Target="http://www.bav-astro.de/sfs/BAVM_link.php?BAVMnr=178" TargetMode="External"/><Relationship Id="rId20" Type="http://schemas.openxmlformats.org/officeDocument/2006/relationships/hyperlink" Target="http://var.astro.cz/oejv/issues/oejv0094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57" TargetMode="External"/><Relationship Id="rId11" Type="http://schemas.openxmlformats.org/officeDocument/2006/relationships/hyperlink" Target="http://www.bav-astro.de/sfs/BAVM_link.php?BAVMnr=99" TargetMode="External"/><Relationship Id="rId24" Type="http://schemas.openxmlformats.org/officeDocument/2006/relationships/hyperlink" Target="http://vsolj.cetus-net.org/vsoljno53.pdf" TargetMode="External"/><Relationship Id="rId5" Type="http://schemas.openxmlformats.org/officeDocument/2006/relationships/hyperlink" Target="http://www.bav-astro.de/sfs/BAVM_link.php?BAVMnr=57" TargetMode="External"/><Relationship Id="rId15" Type="http://schemas.openxmlformats.org/officeDocument/2006/relationships/hyperlink" Target="http://vsolj.cetus-net.org/no45.pdf" TargetMode="External"/><Relationship Id="rId23" Type="http://schemas.openxmlformats.org/officeDocument/2006/relationships/hyperlink" Target="http://www.konkoly.hu/cgi-bin/IBVS?5945" TargetMode="External"/><Relationship Id="rId10" Type="http://schemas.openxmlformats.org/officeDocument/2006/relationships/hyperlink" Target="http://www.bav-astro.de/sfs/BAVM_link.php?BAVMnr=62" TargetMode="External"/><Relationship Id="rId19" Type="http://schemas.openxmlformats.org/officeDocument/2006/relationships/hyperlink" Target="http://vsolj.cetus-net.org/no48.pdf" TargetMode="External"/><Relationship Id="rId4" Type="http://schemas.openxmlformats.org/officeDocument/2006/relationships/hyperlink" Target="http://www.bav-astro.de/sfs/BAVM_link.php?BAVMnr=57" TargetMode="External"/><Relationship Id="rId9" Type="http://schemas.openxmlformats.org/officeDocument/2006/relationships/hyperlink" Target="http://www.bav-astro.de/sfs/BAVM_link.php?BAVMnr=62" TargetMode="External"/><Relationship Id="rId14" Type="http://schemas.openxmlformats.org/officeDocument/2006/relationships/hyperlink" Target="http://www.bav-astro.de/sfs/BAVM_link.php?BAVMnr=152" TargetMode="External"/><Relationship Id="rId22" Type="http://schemas.openxmlformats.org/officeDocument/2006/relationships/hyperlink" Target="http://www.bav-astro.de/sfs/BAVM_link.php?BAVMnr=2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4"/>
  <sheetViews>
    <sheetView tabSelected="1" workbookViewId="0">
      <pane xSplit="14" ySplit="21" topLeftCell="O64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5.7109375" customWidth="1"/>
    <col min="2" max="2" width="5.140625" customWidth="1"/>
    <col min="3" max="3" width="11.85546875" customWidth="1"/>
    <col min="4" max="4" width="9.42578125" customWidth="1"/>
    <col min="5" max="5" width="10.140625" customWidth="1"/>
    <col min="6" max="6" width="15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ht="21" thickBot="1" x14ac:dyDescent="0.25">
      <c r="A1" s="5" t="s">
        <v>188</v>
      </c>
      <c r="B1" s="6"/>
      <c r="C1" s="6"/>
      <c r="D1" s="6"/>
      <c r="V1" s="2" t="s">
        <v>11</v>
      </c>
      <c r="W1" s="3" t="s">
        <v>22</v>
      </c>
    </row>
    <row r="2" spans="1:23" x14ac:dyDescent="0.2">
      <c r="A2" s="7" t="s">
        <v>24</v>
      </c>
      <c r="B2" s="6" t="s">
        <v>29</v>
      </c>
      <c r="C2" s="6"/>
      <c r="D2" s="6"/>
      <c r="V2" s="32">
        <v>-20000</v>
      </c>
      <c r="W2" s="32">
        <f t="shared" ref="W2:W32" si="0">+D$11+D$12*V2+D$13*V2^2</f>
        <v>-6.4135273999984393E-2</v>
      </c>
    </row>
    <row r="3" spans="1:23" ht="13.5" thickBot="1" x14ac:dyDescent="0.25">
      <c r="A3" s="7"/>
      <c r="B3" s="6"/>
      <c r="C3" s="8"/>
      <c r="D3" s="8"/>
      <c r="V3" s="32">
        <v>-18000</v>
      </c>
      <c r="W3" s="32">
        <f t="shared" si="0"/>
        <v>-5.5220399644960443E-2</v>
      </c>
    </row>
    <row r="4" spans="1:23" ht="13.5" thickBot="1" x14ac:dyDescent="0.25">
      <c r="A4" s="9" t="s">
        <v>2</v>
      </c>
      <c r="B4" s="10"/>
      <c r="C4" s="11">
        <v>36818.671999999999</v>
      </c>
      <c r="D4" s="12">
        <v>0.51751999999999998</v>
      </c>
      <c r="V4" s="32">
        <v>-16000</v>
      </c>
      <c r="W4" s="32">
        <f t="shared" si="0"/>
        <v>-4.6887792282380748E-2</v>
      </c>
    </row>
    <row r="5" spans="1:23" x14ac:dyDescent="0.2">
      <c r="A5" s="19" t="s">
        <v>37</v>
      </c>
      <c r="B5" s="7"/>
      <c r="C5" s="20">
        <v>-9.5</v>
      </c>
      <c r="D5" s="7" t="s">
        <v>38</v>
      </c>
      <c r="E5" s="7"/>
      <c r="V5" s="32">
        <v>-14000</v>
      </c>
      <c r="W5" s="32">
        <f t="shared" si="0"/>
        <v>-3.9137451912245304E-2</v>
      </c>
    </row>
    <row r="6" spans="1:23" x14ac:dyDescent="0.2">
      <c r="A6" s="9" t="s">
        <v>3</v>
      </c>
      <c r="B6" s="6"/>
      <c r="C6" s="6"/>
      <c r="D6" s="6"/>
      <c r="V6" s="32">
        <v>-12000</v>
      </c>
      <c r="W6" s="32">
        <f t="shared" si="0"/>
        <v>-3.1969378534554102E-2</v>
      </c>
    </row>
    <row r="7" spans="1:23" x14ac:dyDescent="0.2">
      <c r="A7" s="7" t="s">
        <v>4</v>
      </c>
      <c r="B7" s="6"/>
      <c r="C7" s="6">
        <v>36818.672100000003</v>
      </c>
      <c r="D7" s="6"/>
      <c r="V7" s="32">
        <v>-10000</v>
      </c>
      <c r="W7" s="32">
        <f t="shared" si="0"/>
        <v>-2.538357214930715E-2</v>
      </c>
    </row>
    <row r="8" spans="1:23" x14ac:dyDescent="0.2">
      <c r="A8" s="7" t="s">
        <v>5</v>
      </c>
      <c r="B8" s="6"/>
      <c r="C8" s="6">
        <v>0.51760028000000002</v>
      </c>
      <c r="D8" s="6"/>
      <c r="V8" s="32">
        <v>-8000</v>
      </c>
      <c r="W8" s="32">
        <f t="shared" si="0"/>
        <v>-1.9380032756504448E-2</v>
      </c>
    </row>
    <row r="9" spans="1:23" x14ac:dyDescent="0.2">
      <c r="A9" s="27" t="s">
        <v>42</v>
      </c>
      <c r="B9" s="28">
        <v>60</v>
      </c>
      <c r="C9" s="22" t="str">
        <f>"F"&amp;B9</f>
        <v>F60</v>
      </c>
      <c r="D9" s="23" t="str">
        <f>"G"&amp;B9</f>
        <v>G60</v>
      </c>
      <c r="V9" s="32">
        <v>-6000</v>
      </c>
      <c r="W9" s="32">
        <f t="shared" si="0"/>
        <v>-1.3958760356145994E-2</v>
      </c>
    </row>
    <row r="10" spans="1:23" ht="13.5" thickBot="1" x14ac:dyDescent="0.25">
      <c r="A10" s="7"/>
      <c r="B10" s="7"/>
      <c r="C10" s="2" t="s">
        <v>20</v>
      </c>
      <c r="D10" s="2" t="s">
        <v>21</v>
      </c>
      <c r="E10" s="7"/>
      <c r="V10" s="32">
        <v>-4000</v>
      </c>
      <c r="W10" s="32">
        <f t="shared" si="0"/>
        <v>-9.1197549482317872E-3</v>
      </c>
    </row>
    <row r="11" spans="1:23" x14ac:dyDescent="0.2">
      <c r="A11" s="7" t="s">
        <v>16</v>
      </c>
      <c r="B11" s="7"/>
      <c r="C11" s="21">
        <f ca="1">INTERCEPT(INDIRECT($D$9):G991,INDIRECT($C$9):F991)</f>
        <v>0.18639781901147404</v>
      </c>
      <c r="D11" s="14">
        <f>+E11*F11</f>
        <v>-1.18854510973612E-3</v>
      </c>
      <c r="E11" s="72">
        <v>-1.18854510973612E-3</v>
      </c>
      <c r="F11">
        <v>1</v>
      </c>
      <c r="V11" s="32">
        <v>-2000</v>
      </c>
      <c r="W11" s="32">
        <f t="shared" si="0"/>
        <v>-4.8630165327618298E-3</v>
      </c>
    </row>
    <row r="12" spans="1:23" x14ac:dyDescent="0.2">
      <c r="A12" s="7" t="s">
        <v>17</v>
      </c>
      <c r="B12" s="7"/>
      <c r="C12" s="21">
        <f ca="1">SLOPE(INDIRECT($D$9):G991,INDIRECT($C$9):F991)</f>
        <v>-6.2413332529808021E-6</v>
      </c>
      <c r="D12" s="14">
        <f>+E12*F12</f>
        <v>1.6916689634017928E-6</v>
      </c>
      <c r="E12" s="73">
        <v>1.6916689634017927E-2</v>
      </c>
      <c r="F12" s="74">
        <v>1E-4</v>
      </c>
      <c r="V12" s="32">
        <v>0</v>
      </c>
      <c r="W12" s="32">
        <f t="shared" si="0"/>
        <v>-1.18854510973612E-3</v>
      </c>
    </row>
    <row r="13" spans="1:23" ht="13.5" thickBot="1" x14ac:dyDescent="0.25">
      <c r="A13" s="7" t="s">
        <v>19</v>
      </c>
      <c r="B13" s="7"/>
      <c r="C13" s="14" t="s">
        <v>14</v>
      </c>
      <c r="D13" s="14">
        <f>+E13*F13</f>
        <v>-7.2783374055531028E-11</v>
      </c>
      <c r="E13" s="75">
        <v>-7.2783374055531026E-3</v>
      </c>
      <c r="F13" s="74">
        <v>1E-8</v>
      </c>
      <c r="V13" s="32">
        <v>2000</v>
      </c>
      <c r="W13" s="32">
        <f t="shared" si="0"/>
        <v>1.9036593208453419E-3</v>
      </c>
    </row>
    <row r="14" spans="1:23" x14ac:dyDescent="0.2">
      <c r="A14" t="s">
        <v>180</v>
      </c>
      <c r="B14" s="7"/>
      <c r="C14" s="7"/>
      <c r="E14">
        <f>SUM(T21:T950)</f>
        <v>8.7357811466109287E-4</v>
      </c>
      <c r="V14" s="32">
        <v>4000</v>
      </c>
      <c r="W14" s="32">
        <f t="shared" si="0"/>
        <v>4.4135967589825562E-3</v>
      </c>
    </row>
    <row r="15" spans="1:23" x14ac:dyDescent="0.2">
      <c r="A15" s="15" t="s">
        <v>18</v>
      </c>
      <c r="B15" s="7"/>
      <c r="C15" s="16">
        <f ca="1">(C7+C11)+(C8+C12)*INT(MAX(F21:F3532))</f>
        <v>58377.68539636636</v>
      </c>
      <c r="D15" s="23">
        <f>+C7+INT(MAX(F21:F1588))*C8+D11+D12*INT(MAX(F21:F4023))+D13*INT(MAX(F21:F4050)^2)</f>
        <v>58377.701964327964</v>
      </c>
      <c r="E15" s="24" t="s">
        <v>48</v>
      </c>
      <c r="F15" s="20">
        <v>1</v>
      </c>
      <c r="V15" s="32">
        <v>6000</v>
      </c>
      <c r="W15" s="32">
        <f t="shared" si="0"/>
        <v>6.341267204675519E-3</v>
      </c>
    </row>
    <row r="16" spans="1:23" x14ac:dyDescent="0.2">
      <c r="A16" s="9" t="s">
        <v>6</v>
      </c>
      <c r="B16" s="7"/>
      <c r="C16" s="17">
        <f ca="1">+C8+C12</f>
        <v>0.51759403866674702</v>
      </c>
      <c r="D16" s="23">
        <f>+C8+D12+2*D13*MAX(F21:F896)</f>
        <v>0.51759590852277104</v>
      </c>
      <c r="E16" s="24" t="s">
        <v>39</v>
      </c>
      <c r="F16" s="25">
        <f ca="1">NOW()+15018.5+$C$5/24</f>
        <v>60320.704983449068</v>
      </c>
      <c r="V16" s="32">
        <v>8000</v>
      </c>
      <c r="W16" s="32">
        <f t="shared" si="0"/>
        <v>7.6866706579242373E-3</v>
      </c>
    </row>
    <row r="17" spans="1:23" ht="13.5" thickBot="1" x14ac:dyDescent="0.25">
      <c r="A17" s="24" t="s">
        <v>28</v>
      </c>
      <c r="B17" s="7"/>
      <c r="C17" s="7">
        <f>COUNT(C21:C2190)</f>
        <v>48</v>
      </c>
      <c r="E17" s="24" t="s">
        <v>49</v>
      </c>
      <c r="F17" s="25">
        <f ca="1">ROUND(2*(F16-$C$7)/$C$8,0)/2+F15</f>
        <v>45407</v>
      </c>
      <c r="V17" s="32">
        <v>10000</v>
      </c>
      <c r="W17" s="32">
        <f t="shared" si="0"/>
        <v>8.4498071187287058E-3</v>
      </c>
    </row>
    <row r="18" spans="1:23" ht="14.25" thickTop="1" thickBot="1" x14ac:dyDescent="0.25">
      <c r="A18" s="76" t="s">
        <v>181</v>
      </c>
      <c r="C18" s="77">
        <f ca="1">+C15</f>
        <v>58377.68539636636</v>
      </c>
      <c r="D18" s="78">
        <f ca="1">C16</f>
        <v>0.51759403866674702</v>
      </c>
      <c r="E18" s="24" t="s">
        <v>40</v>
      </c>
      <c r="F18" s="23">
        <f ca="1">ROUND(2*(F16-$C$15)/$C$16,0)/2+F15</f>
        <v>3755</v>
      </c>
      <c r="V18" s="32">
        <v>12000</v>
      </c>
      <c r="W18" s="32">
        <f t="shared" si="0"/>
        <v>8.6306765870889264E-3</v>
      </c>
    </row>
    <row r="19" spans="1:23" ht="13.5" thickBot="1" x14ac:dyDescent="0.25">
      <c r="A19" s="76" t="s">
        <v>182</v>
      </c>
      <c r="C19" s="79">
        <f>+D15</f>
        <v>58377.701964327964</v>
      </c>
      <c r="D19" s="80">
        <f>+D16</f>
        <v>0.51759590852277104</v>
      </c>
      <c r="E19" s="24" t="s">
        <v>41</v>
      </c>
      <c r="F19" s="26">
        <f ca="1">+$C$15+$C$16*F18-15018.5-$C$5/24</f>
        <v>45303.14684489333</v>
      </c>
      <c r="V19" s="32">
        <v>14000</v>
      </c>
      <c r="W19" s="32">
        <f t="shared" si="0"/>
        <v>8.2292790630049007E-3</v>
      </c>
    </row>
    <row r="20" spans="1:23" ht="15" thickBot="1" x14ac:dyDescent="0.25">
      <c r="A20" s="2" t="s">
        <v>7</v>
      </c>
      <c r="B20" s="2" t="s">
        <v>8</v>
      </c>
      <c r="C20" s="2" t="s">
        <v>9</v>
      </c>
      <c r="D20" s="2" t="s">
        <v>13</v>
      </c>
      <c r="E20" s="2" t="s">
        <v>10</v>
      </c>
      <c r="F20" s="2" t="s">
        <v>11</v>
      </c>
      <c r="G20" s="2" t="s">
        <v>12</v>
      </c>
      <c r="H20" s="4" t="s">
        <v>46</v>
      </c>
      <c r="I20" s="4" t="s">
        <v>60</v>
      </c>
      <c r="J20" s="4" t="s">
        <v>47</v>
      </c>
      <c r="K20" s="4" t="s">
        <v>52</v>
      </c>
      <c r="L20" s="4" t="s">
        <v>25</v>
      </c>
      <c r="M20" s="4" t="s">
        <v>26</v>
      </c>
      <c r="N20" s="4" t="s">
        <v>27</v>
      </c>
      <c r="O20" s="4" t="s">
        <v>23</v>
      </c>
      <c r="P20" s="3" t="s">
        <v>22</v>
      </c>
      <c r="Q20" s="2" t="s">
        <v>15</v>
      </c>
      <c r="R20" s="81" t="s">
        <v>183</v>
      </c>
      <c r="S20" s="3" t="s">
        <v>184</v>
      </c>
      <c r="T20" s="81" t="s">
        <v>185</v>
      </c>
      <c r="U20" s="82" t="s">
        <v>186</v>
      </c>
      <c r="V20" s="32">
        <v>16000</v>
      </c>
      <c r="W20" s="32">
        <f t="shared" si="0"/>
        <v>7.2456145464766253E-3</v>
      </c>
    </row>
    <row r="21" spans="1:23" x14ac:dyDescent="0.2">
      <c r="A21" s="7" t="s">
        <v>30</v>
      </c>
      <c r="B21" s="96"/>
      <c r="C21" s="41">
        <v>26945.53</v>
      </c>
      <c r="D21" s="41"/>
      <c r="E21">
        <f t="shared" ref="E21:E54" si="1">+(C21-C$7)/C$8</f>
        <v>-19074.839178989634</v>
      </c>
      <c r="F21">
        <f t="shared" ref="F21:F54" si="2">ROUND(2*E21,0)/2</f>
        <v>-19075</v>
      </c>
      <c r="G21">
        <f t="shared" ref="G21:G36" si="3">+C21-(C$7+F21*C$8)</f>
        <v>8.3240999996633036E-2</v>
      </c>
      <c r="H21">
        <f t="shared" ref="H21:H31" si="4">G21</f>
        <v>8.3240999996633036E-2</v>
      </c>
      <c r="O21">
        <f t="shared" ref="O21:O54" ca="1" si="5">+C$11+C$12*$F21</f>
        <v>0.30545125081208285</v>
      </c>
      <c r="P21" s="84">
        <f t="shared" ref="P21:P54" si="6">+D$11+D$12*F21+D$13*F21^2</f>
        <v>-5.993977064320935E-2</v>
      </c>
      <c r="Q21" s="33">
        <f t="shared" ref="Q21:Q54" si="7">+C21-15018.5</f>
        <v>11927.029999999999</v>
      </c>
      <c r="R21" s="32">
        <f t="shared" ref="R21:R36" si="8">+(P21-G21)^2</f>
        <v>2.050073308101915E-2</v>
      </c>
      <c r="S21">
        <v>0.1</v>
      </c>
      <c r="T21" s="32"/>
      <c r="U21" s="83"/>
      <c r="V21" s="32">
        <v>18000</v>
      </c>
      <c r="W21" s="32">
        <f t="shared" si="0"/>
        <v>5.6796830375041019E-3</v>
      </c>
    </row>
    <row r="22" spans="1:23" x14ac:dyDescent="0.2">
      <c r="A22" s="13" t="s">
        <v>30</v>
      </c>
      <c r="B22" s="97"/>
      <c r="C22" s="29">
        <v>27277.53</v>
      </c>
      <c r="D22" s="29"/>
      <c r="E22">
        <f t="shared" si="1"/>
        <v>-18433.417578522185</v>
      </c>
      <c r="F22">
        <f t="shared" si="2"/>
        <v>-18433.5</v>
      </c>
      <c r="G22">
        <f t="shared" si="3"/>
        <v>4.2661379993660375E-2</v>
      </c>
      <c r="H22">
        <f t="shared" si="4"/>
        <v>4.2661379993660375E-2</v>
      </c>
      <c r="O22">
        <f t="shared" ca="1" si="5"/>
        <v>0.30144743553029563</v>
      </c>
      <c r="P22" s="84">
        <f t="shared" si="6"/>
        <v>-5.7103273091520843E-2</v>
      </c>
      <c r="Q22" s="1">
        <f t="shared" si="7"/>
        <v>12259.029999999999</v>
      </c>
      <c r="R22" s="32">
        <f t="shared" si="8"/>
        <v>9.9529860052065579E-3</v>
      </c>
      <c r="S22">
        <v>0.1</v>
      </c>
      <c r="T22" s="32"/>
      <c r="V22" s="32">
        <v>20000</v>
      </c>
      <c r="W22" s="32">
        <f t="shared" si="0"/>
        <v>3.5314845360873218E-3</v>
      </c>
    </row>
    <row r="23" spans="1:23" x14ac:dyDescent="0.2">
      <c r="A23" s="6" t="s">
        <v>30</v>
      </c>
      <c r="B23" s="98"/>
      <c r="C23" s="30">
        <v>27633.53</v>
      </c>
      <c r="D23" s="30"/>
      <c r="E23">
        <f t="shared" si="1"/>
        <v>-17745.628151514917</v>
      </c>
      <c r="F23">
        <f t="shared" si="2"/>
        <v>-17745.5</v>
      </c>
      <c r="G23">
        <f t="shared" si="3"/>
        <v>-6.6331260004517389E-2</v>
      </c>
      <c r="H23">
        <f t="shared" si="4"/>
        <v>-6.6331260004517389E-2</v>
      </c>
      <c r="O23">
        <f t="shared" ca="1" si="5"/>
        <v>0.29715339825224485</v>
      </c>
      <c r="P23" s="84">
        <f t="shared" si="6"/>
        <v>-5.4127742818011332E-2</v>
      </c>
      <c r="Q23" s="1">
        <f t="shared" si="7"/>
        <v>12615.029999999999</v>
      </c>
      <c r="R23" s="32">
        <f t="shared" si="8"/>
        <v>1.4892583172134872E-4</v>
      </c>
      <c r="S23">
        <v>0.1</v>
      </c>
      <c r="T23" s="32"/>
      <c r="V23" s="32">
        <v>22000</v>
      </c>
      <c r="W23" s="32">
        <f t="shared" si="0"/>
        <v>8.0101904222629888E-4</v>
      </c>
    </row>
    <row r="24" spans="1:23" x14ac:dyDescent="0.2">
      <c r="A24" s="6" t="s">
        <v>30</v>
      </c>
      <c r="B24" s="98"/>
      <c r="C24" s="30">
        <v>28034.53</v>
      </c>
      <c r="D24" s="30"/>
      <c r="E24">
        <f t="shared" si="1"/>
        <v>-16970.899049745498</v>
      </c>
      <c r="F24">
        <f t="shared" si="2"/>
        <v>-16971</v>
      </c>
      <c r="G24">
        <f t="shared" si="3"/>
        <v>5.2251879995310446E-2</v>
      </c>
      <c r="H24">
        <f t="shared" si="4"/>
        <v>5.2251879995310446E-2</v>
      </c>
      <c r="O24">
        <f t="shared" ca="1" si="5"/>
        <v>0.29231948564781124</v>
      </c>
      <c r="P24" s="84">
        <f t="shared" si="6"/>
        <v>-5.0860550993675244E-2</v>
      </c>
      <c r="Q24" s="1">
        <f t="shared" si="7"/>
        <v>13016.029999999999</v>
      </c>
      <c r="R24" s="32">
        <f t="shared" si="8"/>
        <v>1.0632173424458337E-2</v>
      </c>
      <c r="S24">
        <v>0.1</v>
      </c>
      <c r="T24" s="32"/>
      <c r="V24" s="32">
        <v>24000</v>
      </c>
      <c r="W24" s="32">
        <f t="shared" si="0"/>
        <v>-2.5117134440789668E-3</v>
      </c>
    </row>
    <row r="25" spans="1:23" x14ac:dyDescent="0.2">
      <c r="A25" s="6" t="s">
        <v>30</v>
      </c>
      <c r="B25" s="98"/>
      <c r="C25" s="30">
        <v>28070.43</v>
      </c>
      <c r="D25" s="30"/>
      <c r="E25">
        <f t="shared" si="1"/>
        <v>-16901.54050921302</v>
      </c>
      <c r="F25">
        <f t="shared" si="2"/>
        <v>-16901.5</v>
      </c>
      <c r="G25">
        <f t="shared" si="3"/>
        <v>-2.0967580003343755E-2</v>
      </c>
      <c r="H25">
        <f t="shared" si="4"/>
        <v>-2.0967580003343755E-2</v>
      </c>
      <c r="O25">
        <f t="shared" ca="1" si="5"/>
        <v>0.29188571298672905</v>
      </c>
      <c r="P25" s="84">
        <f t="shared" si="6"/>
        <v>-5.0571637839498945E-2</v>
      </c>
      <c r="Q25" s="1">
        <f t="shared" si="7"/>
        <v>13051.93</v>
      </c>
      <c r="R25" s="32">
        <f t="shared" si="8"/>
        <v>8.7640024036642148E-4</v>
      </c>
      <c r="S25">
        <v>0.1</v>
      </c>
      <c r="T25" s="32"/>
      <c r="V25" s="32">
        <v>26000</v>
      </c>
      <c r="W25" s="32">
        <f t="shared" si="0"/>
        <v>-6.4067129228284891E-3</v>
      </c>
    </row>
    <row r="26" spans="1:23" x14ac:dyDescent="0.2">
      <c r="A26" s="38" t="s">
        <v>30</v>
      </c>
      <c r="B26" s="39" t="s">
        <v>44</v>
      </c>
      <c r="C26" s="38">
        <v>28422.43</v>
      </c>
      <c r="D26" s="38" t="s">
        <v>46</v>
      </c>
      <c r="E26" s="32">
        <f t="shared" si="1"/>
        <v>-16221.479053295727</v>
      </c>
      <c r="F26" s="32">
        <f t="shared" si="2"/>
        <v>-16221.5</v>
      </c>
      <c r="G26" s="32">
        <f t="shared" si="3"/>
        <v>1.0842019997653551E-2</v>
      </c>
      <c r="H26">
        <f t="shared" si="4"/>
        <v>1.0842019997653551E-2</v>
      </c>
      <c r="I26" s="32"/>
      <c r="K26" s="32"/>
      <c r="M26" s="32"/>
      <c r="N26" s="32"/>
      <c r="O26" s="32">
        <f t="shared" ca="1" si="5"/>
        <v>0.2876416063747021</v>
      </c>
      <c r="P26" s="84">
        <f t="shared" si="6"/>
        <v>-4.77819564291736E-2</v>
      </c>
      <c r="Q26" s="33">
        <f t="shared" si="7"/>
        <v>13403.93</v>
      </c>
      <c r="R26" s="32">
        <f t="shared" si="8"/>
        <v>3.4367706120931856E-3</v>
      </c>
      <c r="S26">
        <v>0.1</v>
      </c>
      <c r="T26" s="32"/>
      <c r="V26" s="32">
        <v>28000</v>
      </c>
      <c r="W26" s="32">
        <f t="shared" si="0"/>
        <v>-1.0883979394022247E-2</v>
      </c>
    </row>
    <row r="27" spans="1:23" x14ac:dyDescent="0.2">
      <c r="A27" s="6" t="s">
        <v>30</v>
      </c>
      <c r="B27" s="98"/>
      <c r="C27" s="30">
        <v>29024.73</v>
      </c>
      <c r="D27" s="30"/>
      <c r="E27">
        <f t="shared" si="1"/>
        <v>-15057.839806423604</v>
      </c>
      <c r="F27">
        <f t="shared" si="2"/>
        <v>-15058</v>
      </c>
      <c r="G27">
        <f t="shared" si="3"/>
        <v>8.2916239996848162E-2</v>
      </c>
      <c r="H27">
        <f t="shared" si="4"/>
        <v>8.2916239996848162E-2</v>
      </c>
      <c r="O27">
        <f t="shared" ca="1" si="5"/>
        <v>0.28037981513485893</v>
      </c>
      <c r="P27" s="84">
        <f t="shared" si="6"/>
        <v>-4.3164843437261742E-2</v>
      </c>
      <c r="Q27" s="1">
        <f t="shared" si="7"/>
        <v>14006.23</v>
      </c>
      <c r="R27" s="32">
        <f t="shared" si="8"/>
        <v>1.5896439599918981E-2</v>
      </c>
      <c r="S27">
        <v>0.1</v>
      </c>
      <c r="T27" s="32"/>
      <c r="V27" s="32">
        <v>30000</v>
      </c>
      <c r="W27" s="32">
        <f t="shared" si="0"/>
        <v>-1.5943512857660255E-2</v>
      </c>
    </row>
    <row r="28" spans="1:23" x14ac:dyDescent="0.2">
      <c r="A28" s="6" t="s">
        <v>30</v>
      </c>
      <c r="B28" s="98"/>
      <c r="C28" s="30">
        <v>29102.63</v>
      </c>
      <c r="D28" s="30"/>
      <c r="E28">
        <f t="shared" si="1"/>
        <v>-14907.33756944645</v>
      </c>
      <c r="F28">
        <f t="shared" si="2"/>
        <v>-14907.5</v>
      </c>
      <c r="G28">
        <f t="shared" si="3"/>
        <v>8.4074099999270402E-2</v>
      </c>
      <c r="H28">
        <f t="shared" si="4"/>
        <v>8.4074099999270402E-2</v>
      </c>
      <c r="O28">
        <f t="shared" ca="1" si="5"/>
        <v>0.27944049448028535</v>
      </c>
      <c r="P28" s="84">
        <f t="shared" si="6"/>
        <v>-4.2582008233882987E-2</v>
      </c>
      <c r="Q28" s="1">
        <f t="shared" si="7"/>
        <v>14084.130000000001</v>
      </c>
      <c r="R28" s="32">
        <f t="shared" si="8"/>
        <v>1.6041769752768262E-2</v>
      </c>
      <c r="S28">
        <v>0.1</v>
      </c>
      <c r="T28" s="32"/>
      <c r="V28" s="32">
        <v>32000</v>
      </c>
      <c r="W28" s="32">
        <f t="shared" si="0"/>
        <v>-2.158531331374252E-2</v>
      </c>
    </row>
    <row r="29" spans="1:23" x14ac:dyDescent="0.2">
      <c r="A29" s="6" t="s">
        <v>30</v>
      </c>
      <c r="B29" s="98"/>
      <c r="C29" s="30">
        <v>29158.53</v>
      </c>
      <c r="D29" s="30"/>
      <c r="E29">
        <f t="shared" si="1"/>
        <v>-14799.339173464134</v>
      </c>
      <c r="F29">
        <f t="shared" si="2"/>
        <v>-14799.5</v>
      </c>
      <c r="G29">
        <f t="shared" si="3"/>
        <v>8.324385999731021E-2</v>
      </c>
      <c r="H29">
        <f t="shared" si="4"/>
        <v>8.324385999731021E-2</v>
      </c>
      <c r="O29">
        <f t="shared" ca="1" si="5"/>
        <v>0.27876643048896343</v>
      </c>
      <c r="P29" s="84">
        <f t="shared" si="6"/>
        <v>-4.216579301098429E-2</v>
      </c>
      <c r="Q29" s="1">
        <f t="shared" si="7"/>
        <v>14140.029999999999</v>
      </c>
      <c r="R29" s="32">
        <f t="shared" si="8"/>
        <v>1.5727581067660826E-2</v>
      </c>
      <c r="S29">
        <v>0.1</v>
      </c>
      <c r="T29" s="32"/>
      <c r="V29" s="32">
        <v>34000</v>
      </c>
      <c r="W29" s="32">
        <f t="shared" si="0"/>
        <v>-2.7809380762269034E-2</v>
      </c>
    </row>
    <row r="30" spans="1:23" x14ac:dyDescent="0.2">
      <c r="A30" s="6" t="s">
        <v>30</v>
      </c>
      <c r="B30" s="98"/>
      <c r="C30" s="30">
        <v>29923.43</v>
      </c>
      <c r="D30" s="30"/>
      <c r="E30">
        <f t="shared" si="1"/>
        <v>-13321.557901784758</v>
      </c>
      <c r="F30">
        <f t="shared" si="2"/>
        <v>-13321.5</v>
      </c>
      <c r="G30">
        <f t="shared" si="3"/>
        <v>-2.9969980001624208E-2</v>
      </c>
      <c r="H30">
        <f t="shared" si="4"/>
        <v>-2.9969980001624208E-2</v>
      </c>
      <c r="O30">
        <f t="shared" ca="1" si="5"/>
        <v>0.26954173994105779</v>
      </c>
      <c r="P30" s="84">
        <f t="shared" si="6"/>
        <v>-3.6640422698113004E-2</v>
      </c>
      <c r="Q30" s="1">
        <f t="shared" si="7"/>
        <v>14904.93</v>
      </c>
      <c r="R30" s="32">
        <f t="shared" si="8"/>
        <v>4.4494805767140718E-5</v>
      </c>
      <c r="S30">
        <v>0.1</v>
      </c>
      <c r="T30" s="32"/>
      <c r="V30" s="32">
        <v>36000</v>
      </c>
      <c r="W30" s="32">
        <f t="shared" si="0"/>
        <v>-3.4615715203239784E-2</v>
      </c>
    </row>
    <row r="31" spans="1:23" x14ac:dyDescent="0.2">
      <c r="A31" s="6" t="s">
        <v>30</v>
      </c>
      <c r="B31" s="98"/>
      <c r="C31" s="30">
        <v>30932.13</v>
      </c>
      <c r="D31" s="30"/>
      <c r="E31">
        <f t="shared" si="1"/>
        <v>-11372.756792171755</v>
      </c>
      <c r="F31">
        <f t="shared" si="2"/>
        <v>-11373</v>
      </c>
      <c r="G31">
        <f t="shared" si="3"/>
        <v>0.12588443999629817</v>
      </c>
      <c r="H31">
        <f t="shared" si="4"/>
        <v>0.12588443999629817</v>
      </c>
      <c r="O31">
        <f t="shared" ca="1" si="5"/>
        <v>0.2573805020976247</v>
      </c>
      <c r="P31" s="84">
        <f t="shared" si="6"/>
        <v>-2.9842071136772626E-2</v>
      </c>
      <c r="Q31" s="1">
        <f t="shared" si="7"/>
        <v>15913.630000000001</v>
      </c>
      <c r="R31" s="32">
        <f t="shared" si="8"/>
        <v>2.4250746269678419E-2</v>
      </c>
      <c r="S31">
        <v>0.1</v>
      </c>
      <c r="T31" s="32"/>
      <c r="V31" s="32">
        <v>38000</v>
      </c>
      <c r="W31" s="32">
        <f t="shared" si="0"/>
        <v>-4.2004316636654798E-2</v>
      </c>
    </row>
    <row r="32" spans="1:23" x14ac:dyDescent="0.2">
      <c r="A32" s="6" t="s">
        <v>30</v>
      </c>
      <c r="B32" s="98"/>
      <c r="C32" s="30">
        <v>36818.671999999999</v>
      </c>
      <c r="D32" s="30"/>
      <c r="E32">
        <f t="shared" si="1"/>
        <v>-1.9319928642570503E-4</v>
      </c>
      <c r="F32">
        <f t="shared" si="2"/>
        <v>0</v>
      </c>
      <c r="G32">
        <f t="shared" si="3"/>
        <v>-1.0000000474974513E-4</v>
      </c>
      <c r="J32">
        <f>G32</f>
        <v>-1.0000000474974513E-4</v>
      </c>
      <c r="O32">
        <f t="shared" ca="1" si="5"/>
        <v>0.18639781901147404</v>
      </c>
      <c r="P32" s="84">
        <f t="shared" si="6"/>
        <v>-1.18854510973612E-3</v>
      </c>
      <c r="Q32" s="1">
        <f t="shared" si="7"/>
        <v>21800.171999999999</v>
      </c>
      <c r="R32" s="32">
        <f t="shared" si="8"/>
        <v>1.1849304455897978E-6</v>
      </c>
      <c r="S32">
        <v>1</v>
      </c>
      <c r="T32" s="32">
        <f t="shared" ref="T32:T54" si="9">+S32*R32</f>
        <v>1.1849304455897978E-6</v>
      </c>
      <c r="V32" s="32">
        <v>40000</v>
      </c>
      <c r="W32" s="32">
        <f t="shared" si="0"/>
        <v>-4.9975185062514055E-2</v>
      </c>
    </row>
    <row r="33" spans="1:21" x14ac:dyDescent="0.2">
      <c r="A33" s="70" t="s">
        <v>72</v>
      </c>
      <c r="B33" s="99" t="s">
        <v>32</v>
      </c>
      <c r="C33" s="71">
        <v>47405.415000000001</v>
      </c>
      <c r="D33" s="71" t="s">
        <v>60</v>
      </c>
      <c r="E33" s="32">
        <f t="shared" si="1"/>
        <v>20453.510767034357</v>
      </c>
      <c r="F33" s="32">
        <f t="shared" si="2"/>
        <v>20453.5</v>
      </c>
      <c r="G33" s="32">
        <f t="shared" si="3"/>
        <v>5.5730199965182692E-3</v>
      </c>
      <c r="J33">
        <f>G33</f>
        <v>5.5730199965182692E-3</v>
      </c>
      <c r="N33" s="32">
        <f>+G33</f>
        <v>5.5730199965182692E-3</v>
      </c>
      <c r="O33" s="32">
        <f t="shared" ca="1" si="5"/>
        <v>5.8740709321631196E-2</v>
      </c>
      <c r="P33" s="84">
        <f t="shared" si="6"/>
        <v>2.9633972131518534E-3</v>
      </c>
      <c r="Q33" s="33">
        <f t="shared" si="7"/>
        <v>32386.915000000001</v>
      </c>
      <c r="R33" s="32">
        <f t="shared" si="8"/>
        <v>6.8101310714650795E-6</v>
      </c>
      <c r="S33">
        <v>1</v>
      </c>
      <c r="T33" s="32">
        <f t="shared" si="9"/>
        <v>6.8101310714650795E-6</v>
      </c>
      <c r="U33" s="83"/>
    </row>
    <row r="34" spans="1:21" x14ac:dyDescent="0.2">
      <c r="A34" s="70" t="s">
        <v>72</v>
      </c>
      <c r="B34" s="99" t="s">
        <v>44</v>
      </c>
      <c r="C34" s="71">
        <v>47412.398300000001</v>
      </c>
      <c r="D34" s="71" t="s">
        <v>60</v>
      </c>
      <c r="E34" s="32">
        <f t="shared" si="1"/>
        <v>20467.002452162502</v>
      </c>
      <c r="F34" s="32">
        <f t="shared" si="2"/>
        <v>20467</v>
      </c>
      <c r="G34" s="32">
        <f t="shared" si="3"/>
        <v>1.2692399977822788E-3</v>
      </c>
      <c r="J34">
        <f>G34</f>
        <v>1.2692399977822788E-3</v>
      </c>
      <c r="N34" s="32">
        <f>+G34</f>
        <v>1.2692399977822788E-3</v>
      </c>
      <c r="O34" s="32">
        <f t="shared" ca="1" si="5"/>
        <v>5.8656451322715963E-2</v>
      </c>
      <c r="P34" s="84">
        <f t="shared" si="6"/>
        <v>2.9460272613742455E-3</v>
      </c>
      <c r="Q34" s="33">
        <f t="shared" si="7"/>
        <v>32393.898300000001</v>
      </c>
      <c r="R34" s="32">
        <f t="shared" si="8"/>
        <v>2.8116155273442359E-6</v>
      </c>
      <c r="S34">
        <v>1</v>
      </c>
      <c r="T34" s="32">
        <f t="shared" si="9"/>
        <v>2.8116155273442359E-6</v>
      </c>
      <c r="U34" s="83"/>
    </row>
    <row r="35" spans="1:21" x14ac:dyDescent="0.2">
      <c r="A35" s="70" t="s">
        <v>72</v>
      </c>
      <c r="B35" s="99" t="s">
        <v>44</v>
      </c>
      <c r="C35" s="71">
        <v>47413.4323</v>
      </c>
      <c r="D35" s="71" t="s">
        <v>60</v>
      </c>
      <c r="E35" s="32">
        <f t="shared" si="1"/>
        <v>20469.000132689256</v>
      </c>
      <c r="F35" s="32">
        <f t="shared" si="2"/>
        <v>20469</v>
      </c>
      <c r="G35" s="32">
        <f t="shared" si="3"/>
        <v>6.8679997639264911E-5</v>
      </c>
      <c r="J35">
        <f>G35</f>
        <v>6.8679997639264911E-5</v>
      </c>
      <c r="N35" s="32">
        <f>+G35</f>
        <v>6.8679997639264911E-5</v>
      </c>
      <c r="O35" s="32">
        <f t="shared" ca="1" si="5"/>
        <v>5.8643968656209994E-2</v>
      </c>
      <c r="P35" s="84">
        <f t="shared" si="6"/>
        <v>2.9434516789003731E-3</v>
      </c>
      <c r="Q35" s="33">
        <f t="shared" si="7"/>
        <v>32394.9323</v>
      </c>
      <c r="R35" s="32">
        <f t="shared" si="8"/>
        <v>8.2643122193808194E-6</v>
      </c>
      <c r="S35">
        <v>1</v>
      </c>
      <c r="T35" s="32">
        <f t="shared" si="9"/>
        <v>8.2643122193808194E-6</v>
      </c>
      <c r="U35" s="83"/>
    </row>
    <row r="36" spans="1:21" x14ac:dyDescent="0.2">
      <c r="A36" s="38" t="s">
        <v>30</v>
      </c>
      <c r="B36" s="39" t="s">
        <v>32</v>
      </c>
      <c r="C36" s="38">
        <v>47905.415000000001</v>
      </c>
      <c r="D36" s="38" t="s">
        <v>47</v>
      </c>
      <c r="E36" s="32">
        <f t="shared" si="1"/>
        <v>21419.507153280512</v>
      </c>
      <c r="F36" s="32">
        <f t="shared" si="2"/>
        <v>21419.5</v>
      </c>
      <c r="G36" s="32">
        <f t="shared" si="3"/>
        <v>3.7025399942649528E-3</v>
      </c>
      <c r="H36" s="32"/>
      <c r="I36" s="32"/>
      <c r="J36">
        <f>G36</f>
        <v>3.7025399942649528E-3</v>
      </c>
      <c r="K36" s="32"/>
      <c r="M36" s="32"/>
      <c r="N36" s="32"/>
      <c r="O36" s="32">
        <f t="shared" ca="1" si="5"/>
        <v>5.271158139925175E-2</v>
      </c>
      <c r="P36" s="84">
        <f t="shared" si="6"/>
        <v>1.6535115895128585E-3</v>
      </c>
      <c r="Q36" s="33">
        <f t="shared" si="7"/>
        <v>32886.915000000001</v>
      </c>
      <c r="R36" s="32">
        <f t="shared" si="8"/>
        <v>4.1985174034809125E-6</v>
      </c>
      <c r="S36">
        <v>1</v>
      </c>
      <c r="T36" s="32">
        <f t="shared" si="9"/>
        <v>4.1985174034809125E-6</v>
      </c>
      <c r="U36" s="83"/>
    </row>
    <row r="37" spans="1:21" x14ac:dyDescent="0.2">
      <c r="A37" s="6" t="s">
        <v>30</v>
      </c>
      <c r="B37" s="98"/>
      <c r="C37" s="30">
        <v>47905.915000000001</v>
      </c>
      <c r="D37" s="30"/>
      <c r="E37">
        <f t="shared" si="1"/>
        <v>21420.473149666759</v>
      </c>
      <c r="F37">
        <f t="shared" si="2"/>
        <v>21420.5</v>
      </c>
      <c r="J37">
        <f>U37</f>
        <v>-1.3897740005631931E-2</v>
      </c>
      <c r="O37">
        <f t="shared" ca="1" si="5"/>
        <v>5.2705340065998751E-2</v>
      </c>
      <c r="P37" s="84">
        <f t="shared" si="6"/>
        <v>1.6520852187317248E-3</v>
      </c>
      <c r="Q37" s="1">
        <f t="shared" si="7"/>
        <v>32887.415000000001</v>
      </c>
      <c r="R37" s="32">
        <f>+(P37-U37)^2</f>
        <v>2.4179706450825622E-4</v>
      </c>
      <c r="S37">
        <v>0</v>
      </c>
      <c r="T37" s="32">
        <f t="shared" si="9"/>
        <v>0</v>
      </c>
      <c r="U37" s="83">
        <f>+C37-(C$7+F37*C$8)</f>
        <v>-1.3897740005631931E-2</v>
      </c>
    </row>
    <row r="38" spans="1:21" x14ac:dyDescent="0.2">
      <c r="A38" s="6" t="s">
        <v>30</v>
      </c>
      <c r="B38" s="98"/>
      <c r="C38" s="30">
        <v>47912.398000000001</v>
      </c>
      <c r="D38" s="30"/>
      <c r="E38">
        <f t="shared" si="1"/>
        <v>21432.998258810829</v>
      </c>
      <c r="F38">
        <f t="shared" si="2"/>
        <v>21433</v>
      </c>
      <c r="G38">
        <f>+C38-(C$7+F38*C$8)</f>
        <v>-9.012400041683577E-4</v>
      </c>
      <c r="J38">
        <f>G38</f>
        <v>-9.012400041683577E-4</v>
      </c>
      <c r="O38">
        <f t="shared" ca="1" si="5"/>
        <v>5.2627323400336518E-2</v>
      </c>
      <c r="P38" s="84">
        <f t="shared" si="6"/>
        <v>1.6342433017731348E-3</v>
      </c>
      <c r="Q38" s="1">
        <f t="shared" si="7"/>
        <v>32893.898000000001</v>
      </c>
      <c r="R38" s="32">
        <f>+(P38-G38)^2</f>
        <v>6.4286755947080003E-6</v>
      </c>
      <c r="S38">
        <v>1</v>
      </c>
      <c r="T38" s="32">
        <f t="shared" si="9"/>
        <v>6.4286755947080003E-6</v>
      </c>
      <c r="U38" s="83"/>
    </row>
    <row r="39" spans="1:21" x14ac:dyDescent="0.2">
      <c r="A39" s="38" t="s">
        <v>30</v>
      </c>
      <c r="B39" s="39" t="s">
        <v>44</v>
      </c>
      <c r="C39" s="38">
        <v>47913.432000000001</v>
      </c>
      <c r="D39" s="38" t="s">
        <v>47</v>
      </c>
      <c r="E39" s="32">
        <f t="shared" si="1"/>
        <v>21434.995939337583</v>
      </c>
      <c r="F39" s="32">
        <f t="shared" si="2"/>
        <v>21435</v>
      </c>
      <c r="G39" s="32">
        <f>+C39-(C$7+F39*C$8)</f>
        <v>-2.1018000043113716E-3</v>
      </c>
      <c r="H39" s="32"/>
      <c r="I39" s="32"/>
      <c r="J39">
        <f>G39</f>
        <v>-2.1018000043113716E-3</v>
      </c>
      <c r="K39" s="32"/>
      <c r="M39" s="32"/>
      <c r="N39" s="32"/>
      <c r="O39" s="32">
        <f t="shared" ca="1" si="5"/>
        <v>5.2614840733830548E-2</v>
      </c>
      <c r="P39" s="84">
        <f t="shared" si="6"/>
        <v>1.6313864843419193E-3</v>
      </c>
      <c r="Q39" s="33">
        <f t="shared" si="7"/>
        <v>32894.932000000001</v>
      </c>
      <c r="R39" s="32">
        <f>+(P39-G39)^2</f>
        <v>1.3936681359063488E-5</v>
      </c>
      <c r="S39">
        <v>1</v>
      </c>
      <c r="T39" s="32">
        <f t="shared" si="9"/>
        <v>1.3936681359063488E-5</v>
      </c>
      <c r="U39" s="83"/>
    </row>
    <row r="40" spans="1:21" x14ac:dyDescent="0.2">
      <c r="A40" s="7" t="s">
        <v>30</v>
      </c>
      <c r="B40" s="96"/>
      <c r="C40" s="41">
        <v>47913.932000000001</v>
      </c>
      <c r="D40" s="41"/>
      <c r="E40">
        <f t="shared" si="1"/>
        <v>21435.96193572383</v>
      </c>
      <c r="F40">
        <f t="shared" si="2"/>
        <v>21436</v>
      </c>
      <c r="J40">
        <f>U40</f>
        <v>-1.9702080004208256E-2</v>
      </c>
      <c r="O40">
        <f t="shared" ca="1" si="5"/>
        <v>5.2608599400577549E-2</v>
      </c>
      <c r="P40" s="84">
        <f t="shared" si="6"/>
        <v>1.629957857276175E-3</v>
      </c>
      <c r="Q40" s="1">
        <f t="shared" si="7"/>
        <v>32895.432000000001</v>
      </c>
      <c r="R40" s="32">
        <f>+(P40-U40)^2</f>
        <v>4.5505583932380523E-4</v>
      </c>
      <c r="S40">
        <v>0</v>
      </c>
      <c r="T40" s="32">
        <f t="shared" si="9"/>
        <v>0</v>
      </c>
      <c r="U40" s="83">
        <f>+C40-(C$7+F40*C$8)</f>
        <v>-1.9702080004208256E-2</v>
      </c>
    </row>
    <row r="41" spans="1:21" x14ac:dyDescent="0.2">
      <c r="A41" s="42" t="s">
        <v>30</v>
      </c>
      <c r="B41" s="43" t="s">
        <v>32</v>
      </c>
      <c r="C41" s="42">
        <v>48097.441299999999</v>
      </c>
      <c r="D41" s="42" t="s">
        <v>47</v>
      </c>
      <c r="E41" s="32">
        <f t="shared" si="1"/>
        <v>21790.500577008952</v>
      </c>
      <c r="F41" s="32">
        <f t="shared" si="2"/>
        <v>21790.5</v>
      </c>
      <c r="G41" s="32">
        <f>+C41-(C$7+F41*C$8)</f>
        <v>2.9865999385947362E-4</v>
      </c>
      <c r="H41" s="32"/>
      <c r="I41" s="32"/>
      <c r="J41">
        <f>G41</f>
        <v>2.9865999385947362E-4</v>
      </c>
      <c r="K41" s="32"/>
      <c r="M41" s="32"/>
      <c r="N41" s="32"/>
      <c r="O41" s="32">
        <f t="shared" ca="1" si="5"/>
        <v>5.0396046762395869E-2</v>
      </c>
      <c r="P41" s="84">
        <f t="shared" si="6"/>
        <v>1.114337055954373E-3</v>
      </c>
      <c r="Q41" s="33">
        <f t="shared" si="7"/>
        <v>33078.941299999999</v>
      </c>
      <c r="R41" s="32">
        <f>+(P41-G41)^2</f>
        <v>6.653290696277664E-7</v>
      </c>
      <c r="S41">
        <v>1</v>
      </c>
      <c r="T41" s="32">
        <f t="shared" si="9"/>
        <v>6.653290696277664E-7</v>
      </c>
      <c r="U41" s="83"/>
    </row>
    <row r="42" spans="1:21" x14ac:dyDescent="0.2">
      <c r="A42" s="7" t="s">
        <v>30</v>
      </c>
      <c r="B42" s="96"/>
      <c r="C42" s="41">
        <v>48097.491300000002</v>
      </c>
      <c r="D42" s="41"/>
      <c r="E42">
        <f t="shared" si="1"/>
        <v>21790.597176647581</v>
      </c>
      <c r="F42">
        <f t="shared" si="2"/>
        <v>21790.5</v>
      </c>
      <c r="O42">
        <f t="shared" ca="1" si="5"/>
        <v>5.0396046762395869E-2</v>
      </c>
      <c r="P42" s="84">
        <f t="shared" si="6"/>
        <v>1.114337055954373E-3</v>
      </c>
      <c r="Q42" s="1">
        <f t="shared" si="7"/>
        <v>33078.991300000002</v>
      </c>
      <c r="R42" s="32">
        <f>+(P42-U42)^2</f>
        <v>2.4190976231464284E-3</v>
      </c>
      <c r="S42">
        <v>0</v>
      </c>
      <c r="T42" s="32">
        <f t="shared" si="9"/>
        <v>0</v>
      </c>
      <c r="U42" s="83">
        <f>+C42-(C$7+F42*C$8)</f>
        <v>5.0298659996769857E-2</v>
      </c>
    </row>
    <row r="43" spans="1:21" x14ac:dyDescent="0.2">
      <c r="A43" s="23" t="s">
        <v>72</v>
      </c>
      <c r="B43" s="16" t="s">
        <v>32</v>
      </c>
      <c r="C43" s="69">
        <v>48098.473899999997</v>
      </c>
      <c r="D43" s="69" t="s">
        <v>60</v>
      </c>
      <c r="E43" s="32">
        <f t="shared" si="1"/>
        <v>21792.495552745822</v>
      </c>
      <c r="F43" s="32">
        <f t="shared" si="2"/>
        <v>21792.5</v>
      </c>
      <c r="G43" s="32">
        <f t="shared" ref="G43:G54" si="10">+C43-(C$7+F43*C$8)</f>
        <v>-2.3019000072963536E-3</v>
      </c>
      <c r="J43">
        <f t="shared" ref="J43:J53" si="11">G43</f>
        <v>-2.3019000072963536E-3</v>
      </c>
      <c r="N43" s="32">
        <f>+G43</f>
        <v>-2.3019000072963536E-3</v>
      </c>
      <c r="O43" s="32">
        <f t="shared" ca="1" si="5"/>
        <v>5.0383564095889899E-2</v>
      </c>
      <c r="P43" s="84">
        <f t="shared" si="6"/>
        <v>1.1113761582982468E-3</v>
      </c>
      <c r="Q43" s="33">
        <f t="shared" si="7"/>
        <v>33079.973899999997</v>
      </c>
      <c r="R43" s="32">
        <f t="shared" ref="R43:R54" si="12">+(P43-G43)^2</f>
        <v>1.1650454182616177E-5</v>
      </c>
      <c r="S43">
        <v>1</v>
      </c>
      <c r="T43" s="32">
        <f t="shared" si="9"/>
        <v>1.1650454182616177E-5</v>
      </c>
      <c r="U43" s="83"/>
    </row>
    <row r="44" spans="1:21" x14ac:dyDescent="0.2">
      <c r="A44" s="7" t="s">
        <v>30</v>
      </c>
      <c r="B44" s="96"/>
      <c r="C44" s="41">
        <v>48098.474399999999</v>
      </c>
      <c r="D44" s="41"/>
      <c r="E44">
        <f t="shared" si="1"/>
        <v>21792.496518742213</v>
      </c>
      <c r="F44">
        <f t="shared" si="2"/>
        <v>21792.5</v>
      </c>
      <c r="G44">
        <f t="shared" si="10"/>
        <v>-1.8019000053755008E-3</v>
      </c>
      <c r="J44">
        <f t="shared" si="11"/>
        <v>-1.8019000053755008E-3</v>
      </c>
      <c r="O44">
        <f t="shared" ca="1" si="5"/>
        <v>5.0383564095889899E-2</v>
      </c>
      <c r="P44" s="84">
        <f t="shared" si="6"/>
        <v>1.1113761582982468E-3</v>
      </c>
      <c r="Q44" s="1">
        <f t="shared" si="7"/>
        <v>33079.974399999999</v>
      </c>
      <c r="R44" s="32">
        <f t="shared" si="12"/>
        <v>8.4871780058296285E-6</v>
      </c>
      <c r="S44">
        <v>1</v>
      </c>
      <c r="T44" s="32">
        <f t="shared" si="9"/>
        <v>8.4871780058296285E-6</v>
      </c>
      <c r="U44" s="83"/>
    </row>
    <row r="45" spans="1:21" x14ac:dyDescent="0.2">
      <c r="A45" s="23" t="s">
        <v>89</v>
      </c>
      <c r="B45" s="16" t="s">
        <v>32</v>
      </c>
      <c r="C45" s="69">
        <v>48508.415000000001</v>
      </c>
      <c r="D45" s="69" t="s">
        <v>60</v>
      </c>
      <c r="E45" s="32">
        <f t="shared" si="1"/>
        <v>22584.498795093383</v>
      </c>
      <c r="F45" s="32">
        <f t="shared" si="2"/>
        <v>22584.5</v>
      </c>
      <c r="G45" s="32">
        <f t="shared" si="10"/>
        <v>-6.2366000202018768E-4</v>
      </c>
      <c r="J45">
        <f t="shared" si="11"/>
        <v>-6.2366000202018768E-4</v>
      </c>
      <c r="N45" s="32">
        <f>+G45</f>
        <v>-6.2366000202018768E-4</v>
      </c>
      <c r="O45" s="32">
        <f t="shared" ca="1" si="5"/>
        <v>4.5440428159529117E-2</v>
      </c>
      <c r="P45" s="84">
        <f t="shared" si="6"/>
        <v>-1.0690899273367582E-4</v>
      </c>
      <c r="Q45" s="33">
        <f t="shared" si="7"/>
        <v>33489.915000000001</v>
      </c>
      <c r="R45" s="32">
        <f t="shared" si="12"/>
        <v>2.6703160559862865E-7</v>
      </c>
      <c r="S45">
        <v>1</v>
      </c>
      <c r="T45" s="32">
        <f t="shared" si="9"/>
        <v>2.6703160559862865E-7</v>
      </c>
      <c r="U45" s="83"/>
    </row>
    <row r="46" spans="1:21" x14ac:dyDescent="0.2">
      <c r="A46" s="23" t="s">
        <v>89</v>
      </c>
      <c r="B46" s="16" t="s">
        <v>32</v>
      </c>
      <c r="C46" s="69">
        <v>48508.417999999998</v>
      </c>
      <c r="D46" s="69" t="s">
        <v>60</v>
      </c>
      <c r="E46" s="32">
        <f t="shared" si="1"/>
        <v>22584.504591071694</v>
      </c>
      <c r="F46" s="32">
        <f t="shared" si="2"/>
        <v>22584.5</v>
      </c>
      <c r="G46" s="32">
        <f t="shared" si="10"/>
        <v>2.376339994953014E-3</v>
      </c>
      <c r="J46">
        <f t="shared" si="11"/>
        <v>2.376339994953014E-3</v>
      </c>
      <c r="N46" s="32">
        <f>+G46</f>
        <v>2.376339994953014E-3</v>
      </c>
      <c r="O46" s="32">
        <f t="shared" ca="1" si="5"/>
        <v>4.5440428159529117E-2</v>
      </c>
      <c r="P46" s="84">
        <f t="shared" si="6"/>
        <v>-1.0690899273367582E-4</v>
      </c>
      <c r="Q46" s="33">
        <f t="shared" si="7"/>
        <v>33489.917999999998</v>
      </c>
      <c r="R46" s="32">
        <f t="shared" si="12"/>
        <v>6.1665255348469692E-6</v>
      </c>
      <c r="S46">
        <v>1</v>
      </c>
      <c r="T46" s="32">
        <f t="shared" si="9"/>
        <v>6.1665255348469692E-6</v>
      </c>
      <c r="U46" s="83"/>
    </row>
    <row r="47" spans="1:21" x14ac:dyDescent="0.2">
      <c r="A47" s="23" t="s">
        <v>96</v>
      </c>
      <c r="B47" s="16" t="s">
        <v>32</v>
      </c>
      <c r="C47" s="69">
        <v>48834.502200000003</v>
      </c>
      <c r="D47" s="69" t="s">
        <v>60</v>
      </c>
      <c r="E47" s="32">
        <f t="shared" si="1"/>
        <v>23214.496908695641</v>
      </c>
      <c r="F47" s="32">
        <f t="shared" si="2"/>
        <v>23214.5</v>
      </c>
      <c r="G47" s="32">
        <f t="shared" si="10"/>
        <v>-1.6000600007828325E-3</v>
      </c>
      <c r="J47">
        <f t="shared" si="11"/>
        <v>-1.6000600007828325E-3</v>
      </c>
      <c r="N47" s="32">
        <f>+G47</f>
        <v>-1.6000600007828325E-3</v>
      </c>
      <c r="O47" s="32">
        <f t="shared" ca="1" si="5"/>
        <v>4.1508388210151209E-2</v>
      </c>
      <c r="P47" s="84">
        <f t="shared" si="6"/>
        <v>-1.1412031672631828E-3</v>
      </c>
      <c r="Q47" s="33">
        <f t="shared" si="7"/>
        <v>33816.002200000003</v>
      </c>
      <c r="R47" s="32">
        <f t="shared" si="12"/>
        <v>2.1054959366767949E-7</v>
      </c>
      <c r="S47">
        <v>1</v>
      </c>
      <c r="T47" s="32">
        <f t="shared" si="9"/>
        <v>2.1054959366767949E-7</v>
      </c>
      <c r="U47" s="83"/>
    </row>
    <row r="48" spans="1:21" x14ac:dyDescent="0.2">
      <c r="A48" s="23" t="s">
        <v>96</v>
      </c>
      <c r="B48" s="16" t="s">
        <v>32</v>
      </c>
      <c r="C48" s="69">
        <v>48834.503799999999</v>
      </c>
      <c r="D48" s="69" t="s">
        <v>60</v>
      </c>
      <c r="E48" s="32">
        <f t="shared" si="1"/>
        <v>23214.499999884069</v>
      </c>
      <c r="F48" s="32">
        <f t="shared" si="2"/>
        <v>23214.5</v>
      </c>
      <c r="G48" s="32">
        <f t="shared" si="10"/>
        <v>-6.0004822444170713E-8</v>
      </c>
      <c r="J48">
        <f t="shared" si="11"/>
        <v>-6.0004822444170713E-8</v>
      </c>
      <c r="N48" s="32">
        <f>+G48</f>
        <v>-6.0004822444170713E-8</v>
      </c>
      <c r="O48" s="32">
        <f t="shared" ca="1" si="5"/>
        <v>4.1508388210151209E-2</v>
      </c>
      <c r="P48" s="84">
        <f t="shared" si="6"/>
        <v>-1.1412031672631828E-3</v>
      </c>
      <c r="Q48" s="33">
        <f t="shared" si="7"/>
        <v>33816.003799999999</v>
      </c>
      <c r="R48" s="32">
        <f t="shared" si="12"/>
        <v>1.3022077171852501E-6</v>
      </c>
      <c r="S48">
        <v>1</v>
      </c>
      <c r="T48" s="32">
        <f t="shared" si="9"/>
        <v>1.3022077171852501E-6</v>
      </c>
    </row>
    <row r="49" spans="1:20" x14ac:dyDescent="0.2">
      <c r="A49" s="35" t="s">
        <v>31</v>
      </c>
      <c r="B49" s="36" t="s">
        <v>32</v>
      </c>
      <c r="C49" s="40">
        <v>50301.379300000001</v>
      </c>
      <c r="D49" s="40"/>
      <c r="E49" s="32">
        <f t="shared" si="1"/>
        <v>26048.49286403013</v>
      </c>
      <c r="F49" s="32">
        <f t="shared" si="2"/>
        <v>26048.5</v>
      </c>
      <c r="G49" s="32">
        <f t="shared" si="10"/>
        <v>-3.6935800017090514E-3</v>
      </c>
      <c r="H49" s="32"/>
      <c r="I49" s="32"/>
      <c r="J49">
        <f t="shared" si="11"/>
        <v>-3.6935800017090514E-3</v>
      </c>
      <c r="K49" s="32"/>
      <c r="M49" s="32"/>
      <c r="N49" s="32"/>
      <c r="O49" s="32">
        <f t="shared" ca="1" si="5"/>
        <v>2.3820449771203622E-2</v>
      </c>
      <c r="P49" s="84">
        <f t="shared" si="6"/>
        <v>-6.5083978521631725E-3</v>
      </c>
      <c r="Q49" s="33">
        <f t="shared" si="7"/>
        <v>35282.879300000001</v>
      </c>
      <c r="R49" s="32">
        <f t="shared" si="12"/>
        <v>7.9231995312351591E-6</v>
      </c>
      <c r="S49">
        <v>1</v>
      </c>
      <c r="T49" s="32">
        <f t="shared" si="9"/>
        <v>7.9231995312351591E-6</v>
      </c>
    </row>
    <row r="50" spans="1:20" x14ac:dyDescent="0.2">
      <c r="A50" s="35" t="s">
        <v>33</v>
      </c>
      <c r="B50" s="36" t="s">
        <v>32</v>
      </c>
      <c r="C50" s="40">
        <v>50711.315999999999</v>
      </c>
      <c r="D50" s="40"/>
      <c r="E50" s="32">
        <f t="shared" si="1"/>
        <v>26840.487605609476</v>
      </c>
      <c r="F50" s="32">
        <f t="shared" si="2"/>
        <v>26840.5</v>
      </c>
      <c r="G50" s="32">
        <f t="shared" si="10"/>
        <v>-6.4153400089708157E-3</v>
      </c>
      <c r="H50" s="32"/>
      <c r="I50" s="32"/>
      <c r="J50">
        <f t="shared" si="11"/>
        <v>-6.4153400089708157E-3</v>
      </c>
      <c r="K50" s="32"/>
      <c r="M50" s="32"/>
      <c r="N50" s="32"/>
      <c r="O50" s="32">
        <f t="shared" ca="1" si="5"/>
        <v>1.8877313834842813E-2</v>
      </c>
      <c r="P50" s="84">
        <f t="shared" si="6"/>
        <v>-8.2173524105239523E-3</v>
      </c>
      <c r="Q50" s="33">
        <f t="shared" si="7"/>
        <v>35692.815999999999</v>
      </c>
      <c r="R50" s="32">
        <f t="shared" si="12"/>
        <v>3.2472486953513028E-6</v>
      </c>
      <c r="S50">
        <v>1</v>
      </c>
      <c r="T50" s="32">
        <f t="shared" si="9"/>
        <v>3.2472486953513028E-6</v>
      </c>
    </row>
    <row r="51" spans="1:20" x14ac:dyDescent="0.2">
      <c r="A51" s="35" t="s">
        <v>34</v>
      </c>
      <c r="B51" s="100"/>
      <c r="C51" s="40">
        <v>50718.303699999997</v>
      </c>
      <c r="D51" s="40">
        <v>1.9E-3</v>
      </c>
      <c r="E51" s="32">
        <f t="shared" si="1"/>
        <v>26853.987791505817</v>
      </c>
      <c r="F51" s="32">
        <f t="shared" si="2"/>
        <v>26854</v>
      </c>
      <c r="G51" s="32">
        <f t="shared" si="10"/>
        <v>-6.3191200097207911E-3</v>
      </c>
      <c r="H51" s="32"/>
      <c r="I51" s="32"/>
      <c r="J51">
        <f t="shared" si="11"/>
        <v>-6.3191200097207911E-3</v>
      </c>
      <c r="K51" s="32"/>
      <c r="L51" s="32"/>
      <c r="M51" s="32"/>
      <c r="N51" s="32">
        <f>+G51</f>
        <v>-6.3191200097207911E-3</v>
      </c>
      <c r="O51" s="32">
        <f t="shared" ca="1" si="5"/>
        <v>1.879305583592758E-2</v>
      </c>
      <c r="P51" s="84">
        <f t="shared" si="6"/>
        <v>-8.2472737823740608E-3</v>
      </c>
      <c r="Q51" s="33">
        <f t="shared" si="7"/>
        <v>35699.803699999997</v>
      </c>
      <c r="R51" s="32">
        <f t="shared" si="12"/>
        <v>3.7177769709970364E-6</v>
      </c>
      <c r="S51">
        <v>1</v>
      </c>
      <c r="T51" s="32">
        <f t="shared" si="9"/>
        <v>3.7177769709970364E-6</v>
      </c>
    </row>
    <row r="52" spans="1:20" x14ac:dyDescent="0.2">
      <c r="A52" s="18" t="s">
        <v>35</v>
      </c>
      <c r="B52" s="101"/>
      <c r="C52" s="34">
        <v>51780.416899999997</v>
      </c>
      <c r="D52" s="34">
        <v>1E-3</v>
      </c>
      <c r="E52" s="32">
        <f t="shared" si="1"/>
        <v>28905.982817474505</v>
      </c>
      <c r="F52" s="32">
        <f t="shared" si="2"/>
        <v>28906</v>
      </c>
      <c r="G52" s="32">
        <f t="shared" si="10"/>
        <v>-8.8936800093506463E-3</v>
      </c>
      <c r="H52" s="32"/>
      <c r="I52" s="32"/>
      <c r="J52">
        <f t="shared" si="11"/>
        <v>-8.8936800093506463E-3</v>
      </c>
      <c r="K52" s="32"/>
      <c r="M52" s="32"/>
      <c r="N52" s="32"/>
      <c r="O52" s="32">
        <f t="shared" ca="1" si="5"/>
        <v>5.9858400008109824E-3</v>
      </c>
      <c r="P52" s="84">
        <f t="shared" si="6"/>
        <v>-1.3103807792887889E-2</v>
      </c>
      <c r="Q52" s="33">
        <f t="shared" si="7"/>
        <v>36761.916899999997</v>
      </c>
      <c r="R52" s="32">
        <f t="shared" si="12"/>
        <v>1.772517595371222E-5</v>
      </c>
      <c r="S52">
        <v>1</v>
      </c>
      <c r="T52" s="32">
        <f t="shared" si="9"/>
        <v>1.772517595371222E-5</v>
      </c>
    </row>
    <row r="53" spans="1:20" x14ac:dyDescent="0.2">
      <c r="A53" s="18" t="s">
        <v>35</v>
      </c>
      <c r="B53" s="101"/>
      <c r="C53" s="34">
        <v>51807.3295</v>
      </c>
      <c r="D53" s="34">
        <v>5.0000000000000001E-4</v>
      </c>
      <c r="E53" s="32">
        <f t="shared" si="1"/>
        <v>28957.977766163487</v>
      </c>
      <c r="F53" s="32">
        <f t="shared" si="2"/>
        <v>28958</v>
      </c>
      <c r="G53" s="32">
        <f t="shared" si="10"/>
        <v>-1.1508240007970016E-2</v>
      </c>
      <c r="H53" s="32"/>
      <c r="I53" s="32"/>
      <c r="J53">
        <f t="shared" si="11"/>
        <v>-1.1508240007970016E-2</v>
      </c>
      <c r="K53" s="32"/>
      <c r="M53" s="32"/>
      <c r="N53" s="32"/>
      <c r="O53" s="32">
        <f t="shared" ca="1" si="5"/>
        <v>5.6612906716559663E-3</v>
      </c>
      <c r="P53" s="84">
        <f t="shared" si="6"/>
        <v>-1.3234840938921161E-2</v>
      </c>
      <c r="Q53" s="33">
        <f t="shared" si="7"/>
        <v>36788.8295</v>
      </c>
      <c r="R53" s="32">
        <f t="shared" si="12"/>
        <v>2.981150774761358E-6</v>
      </c>
      <c r="S53">
        <v>1</v>
      </c>
      <c r="T53" s="32">
        <f t="shared" si="9"/>
        <v>2.981150774761358E-6</v>
      </c>
    </row>
    <row r="54" spans="1:20" x14ac:dyDescent="0.2">
      <c r="A54" s="23" t="s">
        <v>128</v>
      </c>
      <c r="B54" s="16" t="s">
        <v>44</v>
      </c>
      <c r="C54" s="69">
        <v>53907.222699999998</v>
      </c>
      <c r="D54" s="69" t="s">
        <v>60</v>
      </c>
      <c r="E54" s="32">
        <f t="shared" si="1"/>
        <v>33014.956251569252</v>
      </c>
      <c r="F54" s="32">
        <f t="shared" si="2"/>
        <v>33015</v>
      </c>
      <c r="G54" s="32">
        <f t="shared" si="10"/>
        <v>-2.2644200005743187E-2</v>
      </c>
      <c r="K54" s="32">
        <f>G54</f>
        <v>-2.2644200005743187E-2</v>
      </c>
      <c r="N54" s="32"/>
      <c r="O54" s="32">
        <f t="shared" ca="1" si="5"/>
        <v>-1.9659798335687151E-2</v>
      </c>
      <c r="P54" s="84">
        <f t="shared" si="6"/>
        <v>-2.4671260546073361E-2</v>
      </c>
      <c r="Q54" s="33">
        <f t="shared" si="7"/>
        <v>38888.722699999998</v>
      </c>
      <c r="R54" s="32">
        <f t="shared" si="12"/>
        <v>4.1089744341636554E-6</v>
      </c>
      <c r="S54">
        <v>1</v>
      </c>
      <c r="T54" s="32">
        <f t="shared" si="9"/>
        <v>4.1089744341636554E-6</v>
      </c>
    </row>
    <row r="55" spans="1:20" x14ac:dyDescent="0.2">
      <c r="A55" s="35" t="s">
        <v>36</v>
      </c>
      <c r="B55" s="36" t="s">
        <v>32</v>
      </c>
      <c r="C55" s="37">
        <v>53921.455399999999</v>
      </c>
      <c r="D55" s="37">
        <v>5.9999999999999995E-4</v>
      </c>
      <c r="E55" s="32">
        <f t="shared" ref="E55:E66" si="13">+(C55-C$7)/C$8</f>
        <v>33042.453725102299</v>
      </c>
      <c r="F55" s="32">
        <f t="shared" ref="F55:F68" si="14">ROUND(2*E55,0)/2</f>
        <v>33042.5</v>
      </c>
      <c r="G55" s="32">
        <f t="shared" ref="G55:G66" si="15">+C55-(C$7+F55*C$8)</f>
        <v>-2.3951900009706151E-2</v>
      </c>
      <c r="H55" s="32"/>
      <c r="I55" s="32"/>
      <c r="J55">
        <f>G55</f>
        <v>-2.3951900009706151E-2</v>
      </c>
      <c r="K55" s="32"/>
      <c r="M55" s="32"/>
      <c r="N55" s="32"/>
      <c r="O55" s="32">
        <f t="shared" ref="O55:O66" ca="1" si="16">+C$11+C$12*$F55</f>
        <v>-1.9831435000144115E-2</v>
      </c>
      <c r="P55" s="84">
        <f t="shared" ref="P55:P66" si="17">+D$11+D$12*F55+D$13*F55^2</f>
        <v>-2.4756956562200824E-2</v>
      </c>
      <c r="Q55" s="33">
        <f t="shared" ref="Q55:Q66" si="18">+C55-15018.5</f>
        <v>38902.955399999999</v>
      </c>
      <c r="R55" s="32">
        <f t="shared" ref="R55:R66" si="19">+(P55-G55)^2</f>
        <v>6.4811605271460886E-7</v>
      </c>
      <c r="S55">
        <v>1</v>
      </c>
      <c r="T55" s="32">
        <f t="shared" ref="T55:T66" si="20">+S55*R55</f>
        <v>6.4811605271460886E-7</v>
      </c>
    </row>
    <row r="56" spans="1:20" x14ac:dyDescent="0.2">
      <c r="A56" s="23" t="s">
        <v>128</v>
      </c>
      <c r="B56" s="16" t="s">
        <v>32</v>
      </c>
      <c r="C56" s="69">
        <v>53953.0291</v>
      </c>
      <c r="D56" s="69" t="s">
        <v>60</v>
      </c>
      <c r="E56" s="32">
        <f t="shared" si="13"/>
        <v>33103.453885303148</v>
      </c>
      <c r="F56" s="32">
        <f t="shared" si="14"/>
        <v>33103.5</v>
      </c>
      <c r="G56" s="32">
        <f t="shared" si="15"/>
        <v>-2.3868980002589524E-2</v>
      </c>
      <c r="K56" s="32">
        <f t="shared" ref="K56:K62" si="21">G56</f>
        <v>-2.3868980002589524E-2</v>
      </c>
      <c r="N56" s="32"/>
      <c r="O56" s="32">
        <f t="shared" ca="1" si="16"/>
        <v>-2.0212156328575953E-2</v>
      </c>
      <c r="P56" s="84">
        <f t="shared" si="17"/>
        <v>-2.4947438828110229E-2</v>
      </c>
      <c r="Q56" s="33">
        <f t="shared" si="18"/>
        <v>38934.5291</v>
      </c>
      <c r="R56" s="32">
        <f t="shared" si="19"/>
        <v>1.1630734383434978E-6</v>
      </c>
      <c r="S56">
        <v>1</v>
      </c>
      <c r="T56" s="32">
        <f t="shared" si="20"/>
        <v>1.1630734383434978E-6</v>
      </c>
    </row>
    <row r="57" spans="1:20" x14ac:dyDescent="0.2">
      <c r="A57" s="23" t="s">
        <v>142</v>
      </c>
      <c r="B57" s="16" t="s">
        <v>44</v>
      </c>
      <c r="C57" s="69">
        <v>54297.488499999999</v>
      </c>
      <c r="D57" s="69" t="s">
        <v>60</v>
      </c>
      <c r="E57" s="32">
        <f t="shared" si="13"/>
        <v>33768.946956520187</v>
      </c>
      <c r="F57" s="32">
        <f t="shared" si="14"/>
        <v>33769</v>
      </c>
      <c r="G57" s="32">
        <f t="shared" si="15"/>
        <v>-2.7455320006993134E-2</v>
      </c>
      <c r="K57">
        <f t="shared" si="21"/>
        <v>-2.7455320006993134E-2</v>
      </c>
      <c r="N57" s="32">
        <f>+G57</f>
        <v>-2.7455320006993134E-2</v>
      </c>
      <c r="O57" s="32">
        <f t="shared" ca="1" si="16"/>
        <v>-2.4365763608434676E-2</v>
      </c>
      <c r="P57" s="84">
        <f t="shared" si="17"/>
        <v>-2.7060758846773551E-2</v>
      </c>
      <c r="Q57" s="33">
        <f t="shared" si="18"/>
        <v>39278.988499999999</v>
      </c>
      <c r="R57" s="32">
        <f t="shared" si="19"/>
        <v>1.5567850915382287E-7</v>
      </c>
      <c r="S57">
        <v>1</v>
      </c>
      <c r="T57" s="32">
        <f t="shared" si="20"/>
        <v>1.5567850915382287E-7</v>
      </c>
    </row>
    <row r="58" spans="1:20" x14ac:dyDescent="0.2">
      <c r="A58" s="23" t="s">
        <v>149</v>
      </c>
      <c r="B58" s="16" t="s">
        <v>44</v>
      </c>
      <c r="C58" s="69">
        <v>54682.066800000001</v>
      </c>
      <c r="D58" s="69" t="s">
        <v>60</v>
      </c>
      <c r="E58" s="32">
        <f t="shared" si="13"/>
        <v>34511.949452577566</v>
      </c>
      <c r="F58" s="32">
        <f t="shared" si="14"/>
        <v>34512</v>
      </c>
      <c r="G58" s="32">
        <f t="shared" si="15"/>
        <v>-2.6163360002101399E-2</v>
      </c>
      <c r="K58" s="32">
        <f t="shared" si="21"/>
        <v>-2.6163360002101399E-2</v>
      </c>
      <c r="N58" s="32"/>
      <c r="O58" s="32">
        <f t="shared" ca="1" si="16"/>
        <v>-2.900307421539941E-2</v>
      </c>
      <c r="P58" s="84">
        <f t="shared" si="17"/>
        <v>-2.9496351928933094E-2</v>
      </c>
      <c r="Q58" s="33">
        <f t="shared" si="18"/>
        <v>39663.566800000001</v>
      </c>
      <c r="R58" s="32">
        <f t="shared" si="19"/>
        <v>1.1108835184325256E-5</v>
      </c>
      <c r="S58">
        <v>1</v>
      </c>
      <c r="T58" s="32">
        <f t="shared" si="20"/>
        <v>1.1108835184325256E-5</v>
      </c>
    </row>
    <row r="59" spans="1:20" x14ac:dyDescent="0.2">
      <c r="A59" s="23" t="s">
        <v>156</v>
      </c>
      <c r="B59" s="16" t="s">
        <v>32</v>
      </c>
      <c r="C59" s="69">
        <v>54684.391300000003</v>
      </c>
      <c r="D59" s="69" t="s">
        <v>60</v>
      </c>
      <c r="E59" s="32">
        <f t="shared" si="13"/>
        <v>34516.440369777229</v>
      </c>
      <c r="F59" s="32">
        <f t="shared" si="14"/>
        <v>34516.5</v>
      </c>
      <c r="G59" s="32">
        <f t="shared" si="15"/>
        <v>-3.0864619999192655E-2</v>
      </c>
      <c r="K59">
        <f t="shared" si="21"/>
        <v>-3.0864619999192655E-2</v>
      </c>
      <c r="N59" s="32"/>
      <c r="O59" s="32">
        <f t="shared" ca="1" si="16"/>
        <v>-2.9031160215037821E-2</v>
      </c>
      <c r="P59" s="84">
        <f t="shared" si="17"/>
        <v>-2.9511347990709758E-2</v>
      </c>
      <c r="Q59" s="33">
        <f t="shared" si="18"/>
        <v>39665.891300000003</v>
      </c>
      <c r="R59" s="32">
        <f t="shared" si="19"/>
        <v>1.8313451289433355E-6</v>
      </c>
      <c r="S59">
        <v>1</v>
      </c>
      <c r="T59" s="32">
        <f t="shared" si="20"/>
        <v>1.8313451289433355E-6</v>
      </c>
    </row>
    <row r="60" spans="1:20" x14ac:dyDescent="0.2">
      <c r="A60" s="18" t="s">
        <v>43</v>
      </c>
      <c r="B60" s="85" t="s">
        <v>44</v>
      </c>
      <c r="C60" s="18">
        <v>54684.391389999997</v>
      </c>
      <c r="D60" s="18">
        <v>2.0000000000000001E-4</v>
      </c>
      <c r="E60" s="32">
        <f t="shared" si="13"/>
        <v>34516.440543656572</v>
      </c>
      <c r="F60" s="32">
        <f t="shared" si="14"/>
        <v>34516.5</v>
      </c>
      <c r="G60" s="32">
        <f t="shared" si="15"/>
        <v>-3.0774620005104225E-2</v>
      </c>
      <c r="H60" s="32"/>
      <c r="I60" s="32"/>
      <c r="J60" s="32"/>
      <c r="K60" s="32">
        <f t="shared" si="21"/>
        <v>-3.0774620005104225E-2</v>
      </c>
      <c r="L60" s="32"/>
      <c r="M60" s="32"/>
      <c r="N60" s="32"/>
      <c r="O60" s="32">
        <f t="shared" ca="1" si="16"/>
        <v>-2.9031160215037821E-2</v>
      </c>
      <c r="P60" s="84">
        <f t="shared" si="17"/>
        <v>-2.9511347990709758E-2</v>
      </c>
      <c r="Q60" s="33">
        <f t="shared" si="18"/>
        <v>39665.891389999997</v>
      </c>
      <c r="R60" s="32">
        <f t="shared" si="19"/>
        <v>1.5958561823522559E-6</v>
      </c>
      <c r="S60">
        <v>1</v>
      </c>
      <c r="T60" s="32">
        <f t="shared" si="20"/>
        <v>1.5958561823522559E-6</v>
      </c>
    </row>
    <row r="61" spans="1:20" x14ac:dyDescent="0.2">
      <c r="A61" s="84" t="s">
        <v>156</v>
      </c>
      <c r="B61" s="85" t="s">
        <v>44</v>
      </c>
      <c r="C61" s="18">
        <v>54705.356</v>
      </c>
      <c r="D61" s="18" t="s">
        <v>60</v>
      </c>
      <c r="E61" s="32">
        <f t="shared" si="13"/>
        <v>34556.944018654693</v>
      </c>
      <c r="F61" s="32">
        <f t="shared" si="14"/>
        <v>34557</v>
      </c>
      <c r="G61" s="32">
        <f t="shared" si="15"/>
        <v>-2.8975960005482193E-2</v>
      </c>
      <c r="K61">
        <f t="shared" si="21"/>
        <v>-2.8975960005482193E-2</v>
      </c>
      <c r="N61" s="32"/>
      <c r="O61" s="32">
        <f t="shared" ca="1" si="16"/>
        <v>-2.9283934211783547E-2</v>
      </c>
      <c r="P61" s="84">
        <f t="shared" si="17"/>
        <v>-2.9646445194398879E-2</v>
      </c>
      <c r="Q61" s="33">
        <f t="shared" si="18"/>
        <v>39686.856</v>
      </c>
      <c r="R61" s="32">
        <f t="shared" si="19"/>
        <v>4.4955038855664451E-7</v>
      </c>
      <c r="S61">
        <v>1</v>
      </c>
      <c r="T61" s="32">
        <f t="shared" si="20"/>
        <v>4.4955038855664451E-7</v>
      </c>
    </row>
    <row r="62" spans="1:20" x14ac:dyDescent="0.2">
      <c r="A62" s="18" t="s">
        <v>43</v>
      </c>
      <c r="B62" s="85" t="s">
        <v>32</v>
      </c>
      <c r="C62" s="18">
        <v>54705.356090000001</v>
      </c>
      <c r="D62" s="18">
        <v>4.0000000000000002E-4</v>
      </c>
      <c r="E62" s="32">
        <f t="shared" si="13"/>
        <v>34556.944192534051</v>
      </c>
      <c r="F62" s="32">
        <f t="shared" si="14"/>
        <v>34557</v>
      </c>
      <c r="G62" s="32">
        <f t="shared" si="15"/>
        <v>-2.8885960004117806E-2</v>
      </c>
      <c r="H62" s="32"/>
      <c r="I62" s="32"/>
      <c r="J62" s="32"/>
      <c r="K62" s="32">
        <f t="shared" si="21"/>
        <v>-2.8885960004117806E-2</v>
      </c>
      <c r="L62" s="32"/>
      <c r="M62" s="32"/>
      <c r="N62" s="32"/>
      <c r="O62" s="32">
        <f t="shared" ca="1" si="16"/>
        <v>-2.9283934211783547E-2</v>
      </c>
      <c r="P62" s="84">
        <f t="shared" si="17"/>
        <v>-2.9646445194398879E-2</v>
      </c>
      <c r="Q62" s="33">
        <f t="shared" si="18"/>
        <v>39686.856090000001</v>
      </c>
      <c r="R62" s="32">
        <f t="shared" si="19"/>
        <v>5.7833772463684117E-7</v>
      </c>
      <c r="S62">
        <v>1</v>
      </c>
      <c r="T62" s="32">
        <f t="shared" si="20"/>
        <v>5.7833772463684117E-7</v>
      </c>
    </row>
    <row r="63" spans="1:20" x14ac:dyDescent="0.2">
      <c r="A63" s="86" t="s">
        <v>50</v>
      </c>
      <c r="B63" s="87" t="s">
        <v>44</v>
      </c>
      <c r="C63" s="86">
        <v>55017.464599999999</v>
      </c>
      <c r="D63" s="86">
        <v>4.0000000000000002E-4</v>
      </c>
      <c r="E63" s="32">
        <f t="shared" si="13"/>
        <v>35159.935578087388</v>
      </c>
      <c r="F63" s="32">
        <f t="shared" si="14"/>
        <v>35160</v>
      </c>
      <c r="G63" s="32">
        <f t="shared" si="15"/>
        <v>-3.3344800009217579E-2</v>
      </c>
      <c r="H63" s="32"/>
      <c r="I63" s="32"/>
      <c r="J63" s="32">
        <f>G63</f>
        <v>-3.3344800009217579E-2</v>
      </c>
      <c r="K63" s="32"/>
      <c r="M63" s="32"/>
      <c r="N63" s="32"/>
      <c r="O63" s="32">
        <f t="shared" ca="1" si="16"/>
        <v>-3.3047458163330962E-2</v>
      </c>
      <c r="P63" s="84">
        <f t="shared" si="17"/>
        <v>-3.1686134618352367E-2</v>
      </c>
      <c r="Q63" s="33">
        <f t="shared" si="18"/>
        <v>39998.964599999999</v>
      </c>
      <c r="R63" s="32">
        <f t="shared" si="19"/>
        <v>2.751170878854046E-6</v>
      </c>
      <c r="S63">
        <v>1</v>
      </c>
      <c r="T63" s="32">
        <f t="shared" si="20"/>
        <v>2.751170878854046E-6</v>
      </c>
    </row>
    <row r="64" spans="1:20" x14ac:dyDescent="0.2">
      <c r="A64" s="86" t="s">
        <v>45</v>
      </c>
      <c r="B64" s="87" t="s">
        <v>32</v>
      </c>
      <c r="C64" s="86">
        <v>55358.818299999999</v>
      </c>
      <c r="D64" s="86">
        <v>4.0000000000000002E-4</v>
      </c>
      <c r="E64" s="32">
        <f t="shared" si="13"/>
        <v>35819.4284593509</v>
      </c>
      <c r="F64" s="32">
        <f t="shared" si="14"/>
        <v>35819.5</v>
      </c>
      <c r="G64" s="32">
        <f t="shared" si="15"/>
        <v>-3.7029460007033776E-2</v>
      </c>
      <c r="H64" s="32"/>
      <c r="I64" s="32"/>
      <c r="J64" s="32"/>
      <c r="K64" s="32">
        <f>G64</f>
        <v>-3.7029460007033776E-2</v>
      </c>
      <c r="M64" s="32"/>
      <c r="N64" s="32"/>
      <c r="O64" s="32">
        <f t="shared" ca="1" si="16"/>
        <v>-3.7163617443671804E-2</v>
      </c>
      <c r="P64" s="84">
        <f t="shared" si="17"/>
        <v>-3.3977540022430704E-2</v>
      </c>
      <c r="Q64" s="33">
        <f t="shared" si="18"/>
        <v>40340.318299999999</v>
      </c>
      <c r="R64" s="32">
        <f t="shared" si="19"/>
        <v>9.3142155924196196E-6</v>
      </c>
      <c r="S64">
        <v>1</v>
      </c>
      <c r="T64" s="32">
        <f t="shared" si="20"/>
        <v>9.3142155924196196E-6</v>
      </c>
    </row>
    <row r="65" spans="1:20" x14ac:dyDescent="0.2">
      <c r="A65" s="84" t="s">
        <v>51</v>
      </c>
      <c r="B65" s="85"/>
      <c r="C65" s="18">
        <v>55779.106</v>
      </c>
      <c r="D65" s="18" t="s">
        <v>52</v>
      </c>
      <c r="E65" s="32">
        <f t="shared" si="13"/>
        <v>36631.421258118324</v>
      </c>
      <c r="F65" s="32">
        <f t="shared" si="14"/>
        <v>36631.5</v>
      </c>
      <c r="G65" s="32">
        <f t="shared" si="15"/>
        <v>-4.0756820002570748E-2</v>
      </c>
      <c r="K65" s="32">
        <f>G65</f>
        <v>-4.0756820002570748E-2</v>
      </c>
      <c r="N65" s="32"/>
      <c r="O65" s="32">
        <f t="shared" ca="1" si="16"/>
        <v>-4.2231580045092226E-2</v>
      </c>
      <c r="P65" s="84">
        <f t="shared" si="17"/>
        <v>-3.6885766149910647E-2</v>
      </c>
      <c r="Q65" s="33">
        <f t="shared" si="18"/>
        <v>40760.606</v>
      </c>
      <c r="R65" s="32">
        <f t="shared" si="19"/>
        <v>1.4985057930194616E-5</v>
      </c>
      <c r="S65">
        <v>1</v>
      </c>
      <c r="T65" s="32">
        <f t="shared" si="20"/>
        <v>1.4985057930194616E-5</v>
      </c>
    </row>
    <row r="66" spans="1:20" x14ac:dyDescent="0.2">
      <c r="A66" s="88" t="s">
        <v>1</v>
      </c>
      <c r="B66" s="89" t="s">
        <v>44</v>
      </c>
      <c r="C66" s="90">
        <v>57657.712599999999</v>
      </c>
      <c r="D66" s="90">
        <v>1E-4</v>
      </c>
      <c r="E66" s="32">
        <f t="shared" si="13"/>
        <v>40260.875631674688</v>
      </c>
      <c r="F66" s="32">
        <f t="shared" si="14"/>
        <v>40261</v>
      </c>
      <c r="G66" s="32">
        <f t="shared" si="15"/>
        <v>-6.4373080007499084E-2</v>
      </c>
      <c r="H66" s="32"/>
      <c r="I66" s="32"/>
      <c r="J66" s="32"/>
      <c r="K66" s="32">
        <f>G66</f>
        <v>-6.4373080007499084E-2</v>
      </c>
      <c r="M66" s="32"/>
      <c r="N66" s="32"/>
      <c r="O66" s="32">
        <f t="shared" ca="1" si="16"/>
        <v>-6.4884499086786035E-2</v>
      </c>
      <c r="P66" s="84">
        <f t="shared" si="17"/>
        <v>-5.1058334389569707E-2</v>
      </c>
      <c r="Q66" s="33">
        <f t="shared" si="18"/>
        <v>42639.212599999999</v>
      </c>
      <c r="R66" s="32">
        <f t="shared" si="19"/>
        <v>1.7728245087016956E-4</v>
      </c>
      <c r="S66">
        <v>1</v>
      </c>
      <c r="T66" s="32">
        <f t="shared" si="20"/>
        <v>1.7728245087016956E-4</v>
      </c>
    </row>
    <row r="67" spans="1:20" x14ac:dyDescent="0.2">
      <c r="A67" s="91" t="s">
        <v>0</v>
      </c>
      <c r="B67" s="92" t="s">
        <v>44</v>
      </c>
      <c r="C67" s="91">
        <v>58377.683900000004</v>
      </c>
      <c r="D67" s="91">
        <v>2.0000000000000001E-4</v>
      </c>
      <c r="E67" s="32">
        <f>+(C67-C$7)/C$8</f>
        <v>41651.854979676595</v>
      </c>
      <c r="F67" s="32">
        <f t="shared" si="14"/>
        <v>41652</v>
      </c>
      <c r="G67" s="32">
        <f>+C67-(C$7+F67*C$8)</f>
        <v>-7.5062560004880652E-2</v>
      </c>
      <c r="K67" s="32">
        <f>G67</f>
        <v>-7.5062560004880652E-2</v>
      </c>
      <c r="N67" s="32"/>
      <c r="O67" s="32">
        <f ca="1">+C$11+C$12*$F67</f>
        <v>-7.3566193641682348E-2</v>
      </c>
      <c r="P67" s="84">
        <f>+D$11+D$12*F67+D$13*F67^2</f>
        <v>-5.6998232047421715E-2</v>
      </c>
      <c r="Q67" s="33">
        <f>+C67-15018.5</f>
        <v>43359.183900000004</v>
      </c>
      <c r="R67" s="32">
        <f>+(P67-G67)^2</f>
        <v>3.2631994455463258E-4</v>
      </c>
      <c r="S67">
        <v>1</v>
      </c>
      <c r="T67" s="32">
        <f>+S67*R67</f>
        <v>3.2631994455463258E-4</v>
      </c>
    </row>
    <row r="68" spans="1:20" x14ac:dyDescent="0.2">
      <c r="A68" s="93" t="s">
        <v>187</v>
      </c>
      <c r="B68" s="94" t="s">
        <v>44</v>
      </c>
      <c r="C68" s="95">
        <v>58039.697200000002</v>
      </c>
      <c r="D68" s="95">
        <v>2.0000000000000001E-4</v>
      </c>
      <c r="E68" s="32">
        <f>+(C68-C$7)/C$8</f>
        <v>40998.867118078058</v>
      </c>
      <c r="F68" s="32">
        <f t="shared" si="14"/>
        <v>40999</v>
      </c>
      <c r="G68" s="32">
        <f>+C68-(C$7+F68*C$8)</f>
        <v>-6.8779720000748057E-2</v>
      </c>
      <c r="K68" s="32">
        <f>G68</f>
        <v>-6.8779720000748057E-2</v>
      </c>
      <c r="N68" s="32"/>
      <c r="O68" s="32">
        <f ca="1">+C$11+C$12*$F68</f>
        <v>-6.9490603027485859E-2</v>
      </c>
      <c r="P68" s="84">
        <f>+D$11+D$12*F68+D$13*F68^2</f>
        <v>-5.4174692902684493E-2</v>
      </c>
      <c r="Q68" s="33">
        <f>+C68-15018.5</f>
        <v>43021.197200000002</v>
      </c>
      <c r="R68" s="32">
        <f>+(P68-G68)^2</f>
        <v>2.1330681653517101E-4</v>
      </c>
      <c r="S68">
        <v>1</v>
      </c>
      <c r="T68" s="32">
        <f>+S68*R68</f>
        <v>2.1330681653517101E-4</v>
      </c>
    </row>
    <row r="69" spans="1:20" x14ac:dyDescent="0.2">
      <c r="A69" s="84"/>
      <c r="B69" s="85"/>
      <c r="C69" s="18"/>
      <c r="D69" s="18"/>
    </row>
    <row r="70" spans="1:20" x14ac:dyDescent="0.2">
      <c r="B70" s="14"/>
      <c r="C70" s="31"/>
      <c r="D70" s="31"/>
    </row>
    <row r="71" spans="1:20" x14ac:dyDescent="0.2">
      <c r="B71" s="14"/>
      <c r="C71" s="31"/>
      <c r="D71" s="31"/>
    </row>
    <row r="72" spans="1:20" x14ac:dyDescent="0.2">
      <c r="B72" s="14"/>
      <c r="C72" s="31"/>
      <c r="D72" s="31"/>
    </row>
    <row r="73" spans="1:20" x14ac:dyDescent="0.2">
      <c r="B73" s="14"/>
      <c r="C73" s="31"/>
      <c r="D73" s="31"/>
    </row>
    <row r="74" spans="1:20" x14ac:dyDescent="0.2">
      <c r="B74" s="14"/>
      <c r="C74" s="31"/>
      <c r="D74" s="31"/>
    </row>
    <row r="75" spans="1:20" x14ac:dyDescent="0.2">
      <c r="B75" s="14"/>
    </row>
    <row r="76" spans="1:20" x14ac:dyDescent="0.2">
      <c r="B76" s="14"/>
    </row>
    <row r="77" spans="1:20" x14ac:dyDescent="0.2">
      <c r="B77" s="14"/>
    </row>
    <row r="78" spans="1:20" x14ac:dyDescent="0.2">
      <c r="B78" s="14"/>
    </row>
    <row r="79" spans="1:20" x14ac:dyDescent="0.2">
      <c r="B79" s="14"/>
    </row>
    <row r="80" spans="1:20" x14ac:dyDescent="0.2">
      <c r="B80" s="14"/>
    </row>
    <row r="81" spans="2:2" x14ac:dyDescent="0.2">
      <c r="B81" s="14"/>
    </row>
    <row r="82" spans="2:2" x14ac:dyDescent="0.2">
      <c r="B82" s="14"/>
    </row>
    <row r="83" spans="2:2" x14ac:dyDescent="0.2">
      <c r="B83" s="14"/>
    </row>
    <row r="84" spans="2:2" x14ac:dyDescent="0.2">
      <c r="B84" s="14"/>
    </row>
  </sheetData>
  <protectedRanges>
    <protectedRange sqref="A68:D68" name="Range1"/>
  </protectedRanges>
  <phoneticPr fontId="8" type="noConversion"/>
  <hyperlinks>
    <hyperlink ref="H64854" r:id="rId1" display="http://vsolj.cetus-net.org/bulletin.html"/>
    <hyperlink ref="H64847" r:id="rId2" display="http://vsolj.cetus-net.org/bulletin.html"/>
    <hyperlink ref="AP2344" r:id="rId3" display="http://cdsbib.u-strasbg.fr/cgi-bin/cdsbib?1990RMxAA..21..381G"/>
    <hyperlink ref="AP2347" r:id="rId4" display="http://cdsbib.u-strasbg.fr/cgi-bin/cdsbib?1990RMxAA..21..381G"/>
    <hyperlink ref="AP2345" r:id="rId5" display="http://cdsbib.u-strasbg.fr/cgi-bin/cdsbib?1990RMxAA..21..381G"/>
    <hyperlink ref="AP2323" r:id="rId6" display="http://cdsbib.u-strasbg.fr/cgi-bin/cdsbib?1990RMxAA..21..381G"/>
    <hyperlink ref="I64854" r:id="rId7" display="http://vsolj.cetus-net.org/bulletin.html"/>
    <hyperlink ref="AQ2457" r:id="rId8" display="http://cdsbib.u-strasbg.fr/cgi-bin/cdsbib?1990RMxAA..21..381G"/>
    <hyperlink ref="AQ726" r:id="rId9" display="http://cdsbib.u-strasbg.fr/cgi-bin/cdsbib?1990RMxAA..21..381G"/>
    <hyperlink ref="AQ2458" r:id="rId10" display="http://cdsbib.u-strasbg.fr/cgi-bin/cdsbib?1990RMxAA..21..381G"/>
    <hyperlink ref="H64851" r:id="rId11" display="https://www.aavso.org/ejaavso"/>
    <hyperlink ref="H65025" r:id="rId12" display="http://vsolj.cetus-net.org/bulletin.html"/>
    <hyperlink ref="H65018" r:id="rId13" display="https://www.aavso.org/ejaavso"/>
    <hyperlink ref="I65025" r:id="rId14" display="http://vsolj.cetus-net.org/bulletin.html"/>
    <hyperlink ref="AQ58676" r:id="rId15" display="http://cdsbib.u-strasbg.fr/cgi-bin/cdsbib?1990RMxAA..21..381G"/>
    <hyperlink ref="H65022" r:id="rId16" display="https://www.aavso.org/ejaavso"/>
    <hyperlink ref="AP6040" r:id="rId17" display="http://cdsbib.u-strasbg.fr/cgi-bin/cdsbib?1990RMxAA..21..381G"/>
    <hyperlink ref="AP6043" r:id="rId18" display="http://cdsbib.u-strasbg.fr/cgi-bin/cdsbib?1990RMxAA..21..381G"/>
    <hyperlink ref="AP6041" r:id="rId19" display="http://cdsbib.u-strasbg.fr/cgi-bin/cdsbib?1990RMxAA..21..381G"/>
    <hyperlink ref="AP6025" r:id="rId20" display="http://cdsbib.u-strasbg.fr/cgi-bin/cdsbib?1990RMxAA..21..381G"/>
    <hyperlink ref="AQ6254" r:id="rId21" display="http://cdsbib.u-strasbg.fr/cgi-bin/cdsbib?1990RMxAA..21..381G"/>
    <hyperlink ref="AQ6258" r:id="rId22" display="http://cdsbib.u-strasbg.fr/cgi-bin/cdsbib?1990RMxAA..21..381G"/>
    <hyperlink ref="AQ402" r:id="rId23" display="http://cdsbib.u-strasbg.fr/cgi-bin/cdsbib?1990RMxAA..21..381G"/>
    <hyperlink ref="I3146" r:id="rId24" display="http://vsolj.cetus-net.org/bulletin.html"/>
    <hyperlink ref="H3146" r:id="rId25" display="http://vsolj.cetus-net.org/bulletin.html"/>
    <hyperlink ref="AQ1063" r:id="rId26" display="http://cdsbib.u-strasbg.fr/cgi-bin/cdsbib?1990RMxAA..21..381G"/>
    <hyperlink ref="AQ1062" r:id="rId27" display="http://cdsbib.u-strasbg.fr/cgi-bin/cdsbib?1990RMxAA..21..381G"/>
    <hyperlink ref="AP4316" r:id="rId28" display="http://cdsbib.u-strasbg.fr/cgi-bin/cdsbib?1990RMxAA..21..381G"/>
    <hyperlink ref="AP4334" r:id="rId29" display="http://cdsbib.u-strasbg.fr/cgi-bin/cdsbib?1990RMxAA..21..381G"/>
    <hyperlink ref="AP4335" r:id="rId30" display="http://cdsbib.u-strasbg.fr/cgi-bin/cdsbib?1990RMxAA..21..381G"/>
    <hyperlink ref="AP4331" r:id="rId31" display="http://cdsbib.u-strasbg.fr/cgi-bin/cdsbib?1990RMxAA..21..381G"/>
  </hyperlinks>
  <pageMargins left="0.75" right="0.75" top="1" bottom="1" header="0.5" footer="0.5"/>
  <pageSetup orientation="portrait" horizontalDpi="300" verticalDpi="300" r:id="rId32"/>
  <headerFooter alignWithMargins="0"/>
  <drawing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9"/>
  <sheetViews>
    <sheetView workbookViewId="0">
      <selection activeCell="A22" sqref="A22:D35"/>
    </sheetView>
  </sheetViews>
  <sheetFormatPr defaultRowHeight="12.75" x14ac:dyDescent="0.2"/>
  <cols>
    <col min="1" max="1" width="19.7109375" style="31" customWidth="1"/>
    <col min="2" max="2" width="4.42578125" style="7" customWidth="1"/>
    <col min="3" max="3" width="12.7109375" style="31" customWidth="1"/>
    <col min="4" max="4" width="5.42578125" style="7" customWidth="1"/>
    <col min="5" max="5" width="14.85546875" style="7" customWidth="1"/>
    <col min="6" max="6" width="9.140625" style="7"/>
    <col min="7" max="7" width="12" style="7" customWidth="1"/>
    <col min="8" max="8" width="14.140625" style="31" customWidth="1"/>
    <col min="9" max="9" width="22.5703125" style="7" customWidth="1"/>
    <col min="10" max="10" width="25.140625" style="7" customWidth="1"/>
    <col min="11" max="11" width="15.7109375" style="7" customWidth="1"/>
    <col min="12" max="12" width="14.140625" style="7" customWidth="1"/>
    <col min="13" max="13" width="9.5703125" style="7" customWidth="1"/>
    <col min="14" max="14" width="14.140625" style="7" customWidth="1"/>
    <col min="15" max="15" width="23.42578125" style="7" customWidth="1"/>
    <col min="16" max="16" width="16.5703125" style="7" customWidth="1"/>
    <col min="17" max="17" width="41" style="7" customWidth="1"/>
    <col min="18" max="16384" width="9.140625" style="7"/>
  </cols>
  <sheetData>
    <row r="1" spans="1:16" ht="15.75" x14ac:dyDescent="0.25">
      <c r="A1" s="44" t="s">
        <v>53</v>
      </c>
      <c r="I1" s="45" t="s">
        <v>54</v>
      </c>
      <c r="J1" s="46" t="s">
        <v>52</v>
      </c>
    </row>
    <row r="2" spans="1:16" x14ac:dyDescent="0.2">
      <c r="I2" s="47" t="s">
        <v>55</v>
      </c>
      <c r="J2" s="48" t="s">
        <v>47</v>
      </c>
    </row>
    <row r="3" spans="1:16" x14ac:dyDescent="0.2">
      <c r="A3" s="49" t="s">
        <v>56</v>
      </c>
      <c r="I3" s="47" t="s">
        <v>57</v>
      </c>
      <c r="J3" s="48" t="s">
        <v>46</v>
      </c>
    </row>
    <row r="4" spans="1:16" x14ac:dyDescent="0.2">
      <c r="I4" s="47" t="s">
        <v>58</v>
      </c>
      <c r="J4" s="48" t="s">
        <v>46</v>
      </c>
    </row>
    <row r="5" spans="1:16" ht="13.5" thickBot="1" x14ac:dyDescent="0.25">
      <c r="I5" s="50" t="s">
        <v>59</v>
      </c>
      <c r="J5" s="51" t="s">
        <v>60</v>
      </c>
    </row>
    <row r="10" spans="1:16" ht="13.5" thickBot="1" x14ac:dyDescent="0.25"/>
    <row r="11" spans="1:16" ht="12.75" customHeight="1" thickBot="1" x14ac:dyDescent="0.25">
      <c r="A11" s="31" t="str">
        <f t="shared" ref="A11:A35" si="0">P11</f>
        <v> BAN 15.224 </v>
      </c>
      <c r="B11" s="14" t="str">
        <f t="shared" ref="B11:B35" si="1">IF(H11=INT(H11),"I","II")</f>
        <v>I</v>
      </c>
      <c r="C11" s="31">
        <f t="shared" ref="C11:C35" si="2">1*G11</f>
        <v>36818.671999999999</v>
      </c>
      <c r="D11" s="7" t="str">
        <f t="shared" ref="D11:D35" si="3">VLOOKUP(F11,I$1:J$5,2,FALSE)</f>
        <v>vis</v>
      </c>
      <c r="E11" s="52">
        <f>VLOOKUP(C11,Active!C$21:E$973,3,FALSE)</f>
        <v>-1.9319928642570503E-4</v>
      </c>
      <c r="F11" s="14" t="s">
        <v>59</v>
      </c>
      <c r="G11" s="7" t="str">
        <f t="shared" ref="G11:G35" si="4">MID(I11,3,LEN(I11)-3)</f>
        <v>36818.672</v>
      </c>
      <c r="H11" s="31">
        <f t="shared" ref="H11:H35" si="5">1*K11</f>
        <v>-35151</v>
      </c>
      <c r="I11" s="53" t="s">
        <v>61</v>
      </c>
      <c r="J11" s="54" t="s">
        <v>62</v>
      </c>
      <c r="K11" s="53">
        <v>-35151</v>
      </c>
      <c r="L11" s="53" t="s">
        <v>63</v>
      </c>
      <c r="M11" s="54" t="s">
        <v>64</v>
      </c>
      <c r="N11" s="54" t="s">
        <v>65</v>
      </c>
      <c r="O11" s="55" t="s">
        <v>66</v>
      </c>
      <c r="P11" s="55" t="s">
        <v>67</v>
      </c>
    </row>
    <row r="12" spans="1:16" ht="12.75" customHeight="1" thickBot="1" x14ac:dyDescent="0.25">
      <c r="A12" s="31" t="str">
        <f t="shared" si="0"/>
        <v>BAVM 57 </v>
      </c>
      <c r="B12" s="14" t="str">
        <f t="shared" si="1"/>
        <v>II</v>
      </c>
      <c r="C12" s="31">
        <f t="shared" si="2"/>
        <v>48097.441299999999</v>
      </c>
      <c r="D12" s="7" t="str">
        <f t="shared" si="3"/>
        <v>vis</v>
      </c>
      <c r="E12" s="52">
        <f>VLOOKUP(C12,Active!C$21:E$973,3,FALSE)</f>
        <v>21790.500577008952</v>
      </c>
      <c r="F12" s="14" t="s">
        <v>59</v>
      </c>
      <c r="G12" s="7" t="str">
        <f t="shared" si="4"/>
        <v>48097.4413</v>
      </c>
      <c r="H12" s="31">
        <f t="shared" si="5"/>
        <v>-13360.5</v>
      </c>
      <c r="I12" s="53" t="s">
        <v>80</v>
      </c>
      <c r="J12" s="54" t="s">
        <v>81</v>
      </c>
      <c r="K12" s="53">
        <v>-13360.5</v>
      </c>
      <c r="L12" s="53" t="s">
        <v>82</v>
      </c>
      <c r="M12" s="54" t="s">
        <v>64</v>
      </c>
      <c r="N12" s="54" t="s">
        <v>76</v>
      </c>
      <c r="O12" s="55" t="s">
        <v>71</v>
      </c>
      <c r="P12" s="56" t="s">
        <v>72</v>
      </c>
    </row>
    <row r="13" spans="1:16" ht="12.75" customHeight="1" thickBot="1" x14ac:dyDescent="0.25">
      <c r="A13" s="31" t="str">
        <f t="shared" si="0"/>
        <v>BAVM 99 </v>
      </c>
      <c r="B13" s="14" t="str">
        <f t="shared" si="1"/>
        <v>II</v>
      </c>
      <c r="C13" s="31">
        <f t="shared" si="2"/>
        <v>50301.379300000001</v>
      </c>
      <c r="D13" s="7" t="str">
        <f t="shared" si="3"/>
        <v>vis</v>
      </c>
      <c r="E13" s="52">
        <f>VLOOKUP(C13,Active!C$21:E$973,3,FALSE)</f>
        <v>26048.49286403013</v>
      </c>
      <c r="F13" s="14" t="s">
        <v>59</v>
      </c>
      <c r="G13" s="7" t="str">
        <f t="shared" si="4"/>
        <v>50301.3793</v>
      </c>
      <c r="H13" s="31">
        <f t="shared" si="5"/>
        <v>-9102.5</v>
      </c>
      <c r="I13" s="53" t="s">
        <v>100</v>
      </c>
      <c r="J13" s="54" t="s">
        <v>101</v>
      </c>
      <c r="K13" s="53">
        <v>-9102.5</v>
      </c>
      <c r="L13" s="53" t="s">
        <v>102</v>
      </c>
      <c r="M13" s="54" t="s">
        <v>64</v>
      </c>
      <c r="N13" s="54" t="s">
        <v>103</v>
      </c>
      <c r="O13" s="55" t="s">
        <v>104</v>
      </c>
      <c r="P13" s="56" t="s">
        <v>105</v>
      </c>
    </row>
    <row r="14" spans="1:16" ht="12.75" customHeight="1" thickBot="1" x14ac:dyDescent="0.25">
      <c r="A14" s="31" t="str">
        <f t="shared" si="0"/>
        <v>BAVM 111 </v>
      </c>
      <c r="B14" s="14" t="str">
        <f t="shared" si="1"/>
        <v>II</v>
      </c>
      <c r="C14" s="31">
        <f t="shared" si="2"/>
        <v>50711.315999999999</v>
      </c>
      <c r="D14" s="7" t="str">
        <f t="shared" si="3"/>
        <v>vis</v>
      </c>
      <c r="E14" s="52">
        <f>VLOOKUP(C14,Active!C$21:E$973,3,FALSE)</f>
        <v>26840.487605609476</v>
      </c>
      <c r="F14" s="14" t="s">
        <v>59</v>
      </c>
      <c r="G14" s="7" t="str">
        <f t="shared" si="4"/>
        <v>50711.3160</v>
      </c>
      <c r="H14" s="31">
        <f t="shared" si="5"/>
        <v>-8310.5</v>
      </c>
      <c r="I14" s="53" t="s">
        <v>106</v>
      </c>
      <c r="J14" s="54" t="s">
        <v>107</v>
      </c>
      <c r="K14" s="53">
        <v>-8310.5</v>
      </c>
      <c r="L14" s="53" t="s">
        <v>108</v>
      </c>
      <c r="M14" s="54" t="s">
        <v>64</v>
      </c>
      <c r="N14" s="54" t="s">
        <v>103</v>
      </c>
      <c r="O14" s="55" t="s">
        <v>104</v>
      </c>
      <c r="P14" s="56" t="s">
        <v>109</v>
      </c>
    </row>
    <row r="15" spans="1:16" ht="12.75" customHeight="1" thickBot="1" x14ac:dyDescent="0.25">
      <c r="A15" s="31" t="str">
        <f t="shared" si="0"/>
        <v> BBS 116 </v>
      </c>
      <c r="B15" s="14" t="str">
        <f t="shared" si="1"/>
        <v>I</v>
      </c>
      <c r="C15" s="31">
        <f t="shared" si="2"/>
        <v>50718.303699999997</v>
      </c>
      <c r="D15" s="7" t="str">
        <f t="shared" si="3"/>
        <v>vis</v>
      </c>
      <c r="E15" s="52">
        <f>VLOOKUP(C15,Active!C$21:E$973,3,FALSE)</f>
        <v>26853.987791505817</v>
      </c>
      <c r="F15" s="14" t="s">
        <v>59</v>
      </c>
      <c r="G15" s="7" t="str">
        <f t="shared" si="4"/>
        <v>50718.3037</v>
      </c>
      <c r="H15" s="31">
        <f t="shared" si="5"/>
        <v>-8297</v>
      </c>
      <c r="I15" s="53" t="s">
        <v>110</v>
      </c>
      <c r="J15" s="54" t="s">
        <v>111</v>
      </c>
      <c r="K15" s="53">
        <v>-8297</v>
      </c>
      <c r="L15" s="53" t="s">
        <v>112</v>
      </c>
      <c r="M15" s="54" t="s">
        <v>64</v>
      </c>
      <c r="N15" s="54" t="s">
        <v>65</v>
      </c>
      <c r="O15" s="55" t="s">
        <v>113</v>
      </c>
      <c r="P15" s="55" t="s">
        <v>114</v>
      </c>
    </row>
    <row r="16" spans="1:16" ht="12.75" customHeight="1" thickBot="1" x14ac:dyDescent="0.25">
      <c r="A16" s="31" t="str">
        <f t="shared" si="0"/>
        <v>BAVM 152 </v>
      </c>
      <c r="B16" s="14" t="str">
        <f t="shared" si="1"/>
        <v>I</v>
      </c>
      <c r="C16" s="31">
        <f t="shared" si="2"/>
        <v>51780.416899999997</v>
      </c>
      <c r="D16" s="7" t="str">
        <f t="shared" si="3"/>
        <v>vis</v>
      </c>
      <c r="E16" s="52">
        <f>VLOOKUP(C16,Active!C$21:E$973,3,FALSE)</f>
        <v>28905.982817474505</v>
      </c>
      <c r="F16" s="14" t="s">
        <v>59</v>
      </c>
      <c r="G16" s="7" t="str">
        <f t="shared" si="4"/>
        <v>51780.4169</v>
      </c>
      <c r="H16" s="31">
        <f t="shared" si="5"/>
        <v>-6245</v>
      </c>
      <c r="I16" s="53" t="s">
        <v>115</v>
      </c>
      <c r="J16" s="54" t="s">
        <v>116</v>
      </c>
      <c r="K16" s="53">
        <v>-6245</v>
      </c>
      <c r="L16" s="53" t="s">
        <v>117</v>
      </c>
      <c r="M16" s="54" t="s">
        <v>64</v>
      </c>
      <c r="N16" s="54" t="s">
        <v>76</v>
      </c>
      <c r="O16" s="55" t="s">
        <v>71</v>
      </c>
      <c r="P16" s="56" t="s">
        <v>118</v>
      </c>
    </row>
    <row r="17" spans="1:16" ht="12.75" customHeight="1" thickBot="1" x14ac:dyDescent="0.25">
      <c r="A17" s="31" t="str">
        <f t="shared" si="0"/>
        <v>BAVM 152 </v>
      </c>
      <c r="B17" s="14" t="str">
        <f t="shared" si="1"/>
        <v>I</v>
      </c>
      <c r="C17" s="31">
        <f t="shared" si="2"/>
        <v>51807.3295</v>
      </c>
      <c r="D17" s="7" t="str">
        <f t="shared" si="3"/>
        <v>vis</v>
      </c>
      <c r="E17" s="52">
        <f>VLOOKUP(C17,Active!C$21:E$973,3,FALSE)</f>
        <v>28957.977766163487</v>
      </c>
      <c r="F17" s="14" t="s">
        <v>59</v>
      </c>
      <c r="G17" s="7" t="str">
        <f t="shared" si="4"/>
        <v>51807.3295</v>
      </c>
      <c r="H17" s="31">
        <f t="shared" si="5"/>
        <v>-6193</v>
      </c>
      <c r="I17" s="53" t="s">
        <v>119</v>
      </c>
      <c r="J17" s="54" t="s">
        <v>120</v>
      </c>
      <c r="K17" s="53">
        <v>-6193</v>
      </c>
      <c r="L17" s="53" t="s">
        <v>121</v>
      </c>
      <c r="M17" s="54" t="s">
        <v>64</v>
      </c>
      <c r="N17" s="54" t="s">
        <v>122</v>
      </c>
      <c r="O17" s="55" t="s">
        <v>104</v>
      </c>
      <c r="P17" s="56" t="s">
        <v>118</v>
      </c>
    </row>
    <row r="18" spans="1:16" ht="12.75" customHeight="1" thickBot="1" x14ac:dyDescent="0.25">
      <c r="A18" s="31" t="str">
        <f t="shared" si="0"/>
        <v>BAVM 178 </v>
      </c>
      <c r="B18" s="14" t="str">
        <f t="shared" si="1"/>
        <v>II</v>
      </c>
      <c r="C18" s="31">
        <f t="shared" si="2"/>
        <v>53921.455399999999</v>
      </c>
      <c r="D18" s="7" t="str">
        <f t="shared" si="3"/>
        <v>vis</v>
      </c>
      <c r="E18" s="52">
        <f>VLOOKUP(C18,Active!C$21:E$973,3,FALSE)</f>
        <v>33042.453725102299</v>
      </c>
      <c r="F18" s="14" t="s">
        <v>59</v>
      </c>
      <c r="G18" s="7" t="str">
        <f t="shared" si="4"/>
        <v>53921.4554</v>
      </c>
      <c r="H18" s="31">
        <f t="shared" si="5"/>
        <v>-2108.5</v>
      </c>
      <c r="I18" s="53" t="s">
        <v>129</v>
      </c>
      <c r="J18" s="54" t="s">
        <v>130</v>
      </c>
      <c r="K18" s="53" t="s">
        <v>131</v>
      </c>
      <c r="L18" s="53" t="s">
        <v>132</v>
      </c>
      <c r="M18" s="54" t="s">
        <v>133</v>
      </c>
      <c r="N18" s="54" t="s">
        <v>122</v>
      </c>
      <c r="O18" s="55" t="s">
        <v>71</v>
      </c>
      <c r="P18" s="56" t="s">
        <v>134</v>
      </c>
    </row>
    <row r="19" spans="1:16" ht="12.75" customHeight="1" thickBot="1" x14ac:dyDescent="0.25">
      <c r="A19" s="31" t="str">
        <f t="shared" si="0"/>
        <v>BAVM 214 </v>
      </c>
      <c r="B19" s="14" t="str">
        <f t="shared" si="1"/>
        <v>I</v>
      </c>
      <c r="C19" s="31">
        <f t="shared" si="2"/>
        <v>55017.464599999999</v>
      </c>
      <c r="D19" s="7" t="str">
        <f t="shared" si="3"/>
        <v>vis</v>
      </c>
      <c r="E19" s="52">
        <f>VLOOKUP(C19,Active!C$21:E$973,3,FALSE)</f>
        <v>35159.935578087388</v>
      </c>
      <c r="F19" s="14" t="s">
        <v>59</v>
      </c>
      <c r="G19" s="7" t="str">
        <f t="shared" si="4"/>
        <v>55017.4646</v>
      </c>
      <c r="H19" s="31">
        <f t="shared" si="5"/>
        <v>9</v>
      </c>
      <c r="I19" s="53" t="s">
        <v>161</v>
      </c>
      <c r="J19" s="54" t="s">
        <v>162</v>
      </c>
      <c r="K19" s="53" t="s">
        <v>163</v>
      </c>
      <c r="L19" s="53" t="s">
        <v>164</v>
      </c>
      <c r="M19" s="54" t="s">
        <v>133</v>
      </c>
      <c r="N19" s="54" t="s">
        <v>165</v>
      </c>
      <c r="O19" s="55" t="s">
        <v>166</v>
      </c>
      <c r="P19" s="56" t="s">
        <v>167</v>
      </c>
    </row>
    <row r="20" spans="1:16" ht="12.75" customHeight="1" thickBot="1" x14ac:dyDescent="0.25">
      <c r="A20" s="31" t="str">
        <f t="shared" si="0"/>
        <v>IBVS 5945 </v>
      </c>
      <c r="B20" s="14" t="str">
        <f t="shared" si="1"/>
        <v>II</v>
      </c>
      <c r="C20" s="31">
        <f t="shared" si="2"/>
        <v>55358.818299999999</v>
      </c>
      <c r="D20" s="7" t="str">
        <f t="shared" si="3"/>
        <v>vis</v>
      </c>
      <c r="E20" s="52">
        <f>VLOOKUP(C20,Active!C$21:E$973,3,FALSE)</f>
        <v>35819.4284593509</v>
      </c>
      <c r="F20" s="14" t="s">
        <v>59</v>
      </c>
      <c r="G20" s="7" t="str">
        <f t="shared" si="4"/>
        <v>55358.8183</v>
      </c>
      <c r="H20" s="31">
        <f t="shared" si="5"/>
        <v>668.5</v>
      </c>
      <c r="I20" s="53" t="s">
        <v>168</v>
      </c>
      <c r="J20" s="54" t="s">
        <v>169</v>
      </c>
      <c r="K20" s="53" t="s">
        <v>170</v>
      </c>
      <c r="L20" s="53" t="s">
        <v>171</v>
      </c>
      <c r="M20" s="54" t="s">
        <v>133</v>
      </c>
      <c r="N20" s="54" t="s">
        <v>59</v>
      </c>
      <c r="O20" s="55" t="s">
        <v>172</v>
      </c>
      <c r="P20" s="56" t="s">
        <v>173</v>
      </c>
    </row>
    <row r="21" spans="1:16" ht="12.75" customHeight="1" thickBot="1" x14ac:dyDescent="0.25">
      <c r="A21" s="31" t="str">
        <f t="shared" si="0"/>
        <v>VSB 53 </v>
      </c>
      <c r="B21" s="14" t="str">
        <f t="shared" si="1"/>
        <v>II</v>
      </c>
      <c r="C21" s="31">
        <f t="shared" si="2"/>
        <v>55779.106</v>
      </c>
      <c r="D21" s="7" t="str">
        <f t="shared" si="3"/>
        <v>vis</v>
      </c>
      <c r="E21" s="52">
        <f>VLOOKUP(C21,Active!C$21:E$973,3,FALSE)</f>
        <v>36631.421258118324</v>
      </c>
      <c r="F21" s="14" t="s">
        <v>59</v>
      </c>
      <c r="G21" s="7" t="str">
        <f t="shared" si="4"/>
        <v>55779.106</v>
      </c>
      <c r="H21" s="31">
        <f t="shared" si="5"/>
        <v>1480.5</v>
      </c>
      <c r="I21" s="53" t="s">
        <v>174</v>
      </c>
      <c r="J21" s="54" t="s">
        <v>175</v>
      </c>
      <c r="K21" s="53" t="s">
        <v>176</v>
      </c>
      <c r="L21" s="53" t="s">
        <v>177</v>
      </c>
      <c r="M21" s="54" t="s">
        <v>133</v>
      </c>
      <c r="N21" s="54" t="s">
        <v>59</v>
      </c>
      <c r="O21" s="55" t="s">
        <v>178</v>
      </c>
      <c r="P21" s="56" t="s">
        <v>179</v>
      </c>
    </row>
    <row r="22" spans="1:16" ht="12.75" customHeight="1" thickBot="1" x14ac:dyDescent="0.25">
      <c r="A22" s="69" t="str">
        <f t="shared" si="0"/>
        <v>BAVM 57 </v>
      </c>
      <c r="B22" s="16" t="str">
        <f t="shared" si="1"/>
        <v>II</v>
      </c>
      <c r="C22" s="69">
        <f t="shared" si="2"/>
        <v>47405.415000000001</v>
      </c>
      <c r="D22" s="21" t="str">
        <f t="shared" si="3"/>
        <v>vis</v>
      </c>
      <c r="E22" s="52">
        <f>VLOOKUP(C22,Active!C$21:E$973,3,FALSE)</f>
        <v>20453.510767034357</v>
      </c>
      <c r="F22" s="14" t="s">
        <v>59</v>
      </c>
      <c r="G22" s="7" t="str">
        <f t="shared" si="4"/>
        <v>47405.415</v>
      </c>
      <c r="H22" s="31">
        <f t="shared" si="5"/>
        <v>-14697.5</v>
      </c>
      <c r="I22" s="53" t="s">
        <v>68</v>
      </c>
      <c r="J22" s="54" t="s">
        <v>69</v>
      </c>
      <c r="K22" s="53">
        <v>-14697.5</v>
      </c>
      <c r="L22" s="53" t="s">
        <v>70</v>
      </c>
      <c r="M22" s="54" t="s">
        <v>64</v>
      </c>
      <c r="N22" s="54" t="s">
        <v>59</v>
      </c>
      <c r="O22" s="55" t="s">
        <v>71</v>
      </c>
      <c r="P22" s="56" t="s">
        <v>72</v>
      </c>
    </row>
    <row r="23" spans="1:16" ht="12.75" customHeight="1" thickBot="1" x14ac:dyDescent="0.25">
      <c r="A23" s="69" t="str">
        <f t="shared" si="0"/>
        <v>BAVM 57 </v>
      </c>
      <c r="B23" s="16" t="str">
        <f t="shared" si="1"/>
        <v>I</v>
      </c>
      <c r="C23" s="69">
        <f t="shared" si="2"/>
        <v>47412.398300000001</v>
      </c>
      <c r="D23" s="21" t="str">
        <f t="shared" si="3"/>
        <v>vis</v>
      </c>
      <c r="E23" s="52">
        <f>VLOOKUP(C23,Active!C$21:E$973,3,FALSE)</f>
        <v>20467.002452162502</v>
      </c>
      <c r="F23" s="14" t="s">
        <v>59</v>
      </c>
      <c r="G23" s="7" t="str">
        <f t="shared" si="4"/>
        <v>47412.3983</v>
      </c>
      <c r="H23" s="31">
        <f t="shared" si="5"/>
        <v>-14684</v>
      </c>
      <c r="I23" s="53" t="s">
        <v>73</v>
      </c>
      <c r="J23" s="54" t="s">
        <v>74</v>
      </c>
      <c r="K23" s="53">
        <v>-14684</v>
      </c>
      <c r="L23" s="53" t="s">
        <v>75</v>
      </c>
      <c r="M23" s="54" t="s">
        <v>64</v>
      </c>
      <c r="N23" s="54" t="s">
        <v>76</v>
      </c>
      <c r="O23" s="55" t="s">
        <v>71</v>
      </c>
      <c r="P23" s="56" t="s">
        <v>72</v>
      </c>
    </row>
    <row r="24" spans="1:16" ht="12.75" customHeight="1" thickBot="1" x14ac:dyDescent="0.25">
      <c r="A24" s="69" t="str">
        <f t="shared" si="0"/>
        <v>BAVM 57 </v>
      </c>
      <c r="B24" s="16" t="str">
        <f t="shared" si="1"/>
        <v>I</v>
      </c>
      <c r="C24" s="69">
        <f t="shared" si="2"/>
        <v>47413.4323</v>
      </c>
      <c r="D24" s="21" t="str">
        <f t="shared" si="3"/>
        <v>vis</v>
      </c>
      <c r="E24" s="52">
        <f>VLOOKUP(C24,Active!C$21:E$973,3,FALSE)</f>
        <v>20469.000132689256</v>
      </c>
      <c r="F24" s="14" t="s">
        <v>59</v>
      </c>
      <c r="G24" s="7" t="str">
        <f t="shared" si="4"/>
        <v>47413.4323</v>
      </c>
      <c r="H24" s="31">
        <f t="shared" si="5"/>
        <v>-14682</v>
      </c>
      <c r="I24" s="53" t="s">
        <v>77</v>
      </c>
      <c r="J24" s="54" t="s">
        <v>78</v>
      </c>
      <c r="K24" s="53">
        <v>-14682</v>
      </c>
      <c r="L24" s="53" t="s">
        <v>79</v>
      </c>
      <c r="M24" s="54" t="s">
        <v>64</v>
      </c>
      <c r="N24" s="54" t="s">
        <v>76</v>
      </c>
      <c r="O24" s="55" t="s">
        <v>71</v>
      </c>
      <c r="P24" s="56" t="s">
        <v>72</v>
      </c>
    </row>
    <row r="25" spans="1:16" ht="12.75" customHeight="1" thickBot="1" x14ac:dyDescent="0.25">
      <c r="A25" s="69" t="str">
        <f t="shared" si="0"/>
        <v>BAVM 57 </v>
      </c>
      <c r="B25" s="16" t="str">
        <f t="shared" si="1"/>
        <v>II</v>
      </c>
      <c r="C25" s="69">
        <f t="shared" si="2"/>
        <v>48098.473899999997</v>
      </c>
      <c r="D25" s="21" t="str">
        <f t="shared" si="3"/>
        <v>vis</v>
      </c>
      <c r="E25" s="52">
        <f>VLOOKUP(C25,Active!C$21:E$973,3,FALSE)</f>
        <v>21792.495552745822</v>
      </c>
      <c r="F25" s="14" t="s">
        <v>59</v>
      </c>
      <c r="G25" s="7" t="str">
        <f t="shared" si="4"/>
        <v>48098.4739</v>
      </c>
      <c r="H25" s="31">
        <f t="shared" si="5"/>
        <v>-13358.5</v>
      </c>
      <c r="I25" s="53" t="s">
        <v>83</v>
      </c>
      <c r="J25" s="54" t="s">
        <v>84</v>
      </c>
      <c r="K25" s="53">
        <v>-13358.5</v>
      </c>
      <c r="L25" s="53" t="s">
        <v>85</v>
      </c>
      <c r="M25" s="54" t="s">
        <v>64</v>
      </c>
      <c r="N25" s="54" t="s">
        <v>76</v>
      </c>
      <c r="O25" s="55" t="s">
        <v>71</v>
      </c>
      <c r="P25" s="56" t="s">
        <v>72</v>
      </c>
    </row>
    <row r="26" spans="1:16" ht="12.75" customHeight="1" thickBot="1" x14ac:dyDescent="0.25">
      <c r="A26" s="69" t="str">
        <f t="shared" si="0"/>
        <v>BAVM 60 </v>
      </c>
      <c r="B26" s="16" t="str">
        <f t="shared" si="1"/>
        <v>II</v>
      </c>
      <c r="C26" s="69">
        <f t="shared" si="2"/>
        <v>48508.415000000001</v>
      </c>
      <c r="D26" s="21" t="str">
        <f t="shared" si="3"/>
        <v>vis</v>
      </c>
      <c r="E26" s="52">
        <f>VLOOKUP(C26,Active!C$21:E$973,3,FALSE)</f>
        <v>22584.498795093383</v>
      </c>
      <c r="F26" s="14" t="s">
        <v>59</v>
      </c>
      <c r="G26" s="7" t="str">
        <f t="shared" si="4"/>
        <v>48508.415</v>
      </c>
      <c r="H26" s="31">
        <f t="shared" si="5"/>
        <v>-12566.5</v>
      </c>
      <c r="I26" s="53" t="s">
        <v>86</v>
      </c>
      <c r="J26" s="54" t="s">
        <v>87</v>
      </c>
      <c r="K26" s="53">
        <v>-12566.5</v>
      </c>
      <c r="L26" s="53" t="s">
        <v>70</v>
      </c>
      <c r="M26" s="54" t="s">
        <v>64</v>
      </c>
      <c r="N26" s="54" t="s">
        <v>88</v>
      </c>
      <c r="O26" s="55" t="s">
        <v>71</v>
      </c>
      <c r="P26" s="56" t="s">
        <v>89</v>
      </c>
    </row>
    <row r="27" spans="1:16" ht="12.75" customHeight="1" thickBot="1" x14ac:dyDescent="0.25">
      <c r="A27" s="69" t="str">
        <f t="shared" si="0"/>
        <v>BAVM 60 </v>
      </c>
      <c r="B27" s="16" t="str">
        <f t="shared" si="1"/>
        <v>II</v>
      </c>
      <c r="C27" s="69">
        <f t="shared" si="2"/>
        <v>48508.417999999998</v>
      </c>
      <c r="D27" s="21" t="str">
        <f t="shared" si="3"/>
        <v>vis</v>
      </c>
      <c r="E27" s="52">
        <f>VLOOKUP(C27,Active!C$21:E$973,3,FALSE)</f>
        <v>22584.504591071694</v>
      </c>
      <c r="F27" s="14" t="s">
        <v>59</v>
      </c>
      <c r="G27" s="7" t="str">
        <f t="shared" si="4"/>
        <v>48508.418</v>
      </c>
      <c r="H27" s="31">
        <f t="shared" si="5"/>
        <v>-12566.5</v>
      </c>
      <c r="I27" s="53" t="s">
        <v>90</v>
      </c>
      <c r="J27" s="54" t="s">
        <v>91</v>
      </c>
      <c r="K27" s="53">
        <v>-12566.5</v>
      </c>
      <c r="L27" s="53" t="s">
        <v>92</v>
      </c>
      <c r="M27" s="54" t="s">
        <v>64</v>
      </c>
      <c r="N27" s="54" t="s">
        <v>76</v>
      </c>
      <c r="O27" s="55" t="s">
        <v>71</v>
      </c>
      <c r="P27" s="56" t="s">
        <v>89</v>
      </c>
    </row>
    <row r="28" spans="1:16" ht="12.75" customHeight="1" thickBot="1" x14ac:dyDescent="0.25">
      <c r="A28" s="69" t="str">
        <f t="shared" si="0"/>
        <v>BAVM 62 </v>
      </c>
      <c r="B28" s="16" t="str">
        <f t="shared" si="1"/>
        <v>II</v>
      </c>
      <c r="C28" s="69">
        <f t="shared" si="2"/>
        <v>48834.502200000003</v>
      </c>
      <c r="D28" s="21" t="str">
        <f t="shared" si="3"/>
        <v>vis</v>
      </c>
      <c r="E28" s="52">
        <f>VLOOKUP(C28,Active!C$21:E$973,3,FALSE)</f>
        <v>23214.496908695641</v>
      </c>
      <c r="F28" s="14" t="s">
        <v>59</v>
      </c>
      <c r="G28" s="7" t="str">
        <f t="shared" si="4"/>
        <v>48834.5022</v>
      </c>
      <c r="H28" s="31">
        <f t="shared" si="5"/>
        <v>-11936.5</v>
      </c>
      <c r="I28" s="53" t="s">
        <v>93</v>
      </c>
      <c r="J28" s="54" t="s">
        <v>94</v>
      </c>
      <c r="K28" s="53">
        <v>-11936.5</v>
      </c>
      <c r="L28" s="53" t="s">
        <v>95</v>
      </c>
      <c r="M28" s="54" t="s">
        <v>64</v>
      </c>
      <c r="N28" s="54" t="s">
        <v>88</v>
      </c>
      <c r="O28" s="55" t="s">
        <v>71</v>
      </c>
      <c r="P28" s="56" t="s">
        <v>96</v>
      </c>
    </row>
    <row r="29" spans="1:16" ht="12.75" customHeight="1" thickBot="1" x14ac:dyDescent="0.25">
      <c r="A29" s="69" t="str">
        <f t="shared" si="0"/>
        <v>BAVM 62 </v>
      </c>
      <c r="B29" s="16" t="str">
        <f t="shared" si="1"/>
        <v>II</v>
      </c>
      <c r="C29" s="69">
        <f t="shared" si="2"/>
        <v>48834.503799999999</v>
      </c>
      <c r="D29" s="21" t="str">
        <f t="shared" si="3"/>
        <v>vis</v>
      </c>
      <c r="E29" s="52">
        <f>VLOOKUP(C29,Active!C$21:E$973,3,FALSE)</f>
        <v>23214.499999884069</v>
      </c>
      <c r="F29" s="14" t="s">
        <v>59</v>
      </c>
      <c r="G29" s="7" t="str">
        <f t="shared" si="4"/>
        <v>48834.5038</v>
      </c>
      <c r="H29" s="31">
        <f t="shared" si="5"/>
        <v>-11936.5</v>
      </c>
      <c r="I29" s="53" t="s">
        <v>97</v>
      </c>
      <c r="J29" s="54" t="s">
        <v>98</v>
      </c>
      <c r="K29" s="53">
        <v>-11936.5</v>
      </c>
      <c r="L29" s="53" t="s">
        <v>99</v>
      </c>
      <c r="M29" s="54" t="s">
        <v>64</v>
      </c>
      <c r="N29" s="54" t="s">
        <v>76</v>
      </c>
      <c r="O29" s="55" t="s">
        <v>71</v>
      </c>
      <c r="P29" s="56" t="s">
        <v>96</v>
      </c>
    </row>
    <row r="30" spans="1:16" ht="12.75" customHeight="1" thickBot="1" x14ac:dyDescent="0.25">
      <c r="A30" s="69" t="str">
        <f t="shared" si="0"/>
        <v>VSB 45 </v>
      </c>
      <c r="B30" s="16" t="str">
        <f t="shared" si="1"/>
        <v>I</v>
      </c>
      <c r="C30" s="69">
        <f t="shared" si="2"/>
        <v>53907.222699999998</v>
      </c>
      <c r="D30" s="21" t="str">
        <f t="shared" si="3"/>
        <v>vis</v>
      </c>
      <c r="E30" s="52">
        <f>VLOOKUP(C30,Active!C$21:E$973,3,FALSE)</f>
        <v>33014.956251569252</v>
      </c>
      <c r="F30" s="14" t="s">
        <v>59</v>
      </c>
      <c r="G30" s="7" t="str">
        <f t="shared" si="4"/>
        <v>53907.2227</v>
      </c>
      <c r="H30" s="31">
        <f t="shared" si="5"/>
        <v>-2136</v>
      </c>
      <c r="I30" s="53" t="s">
        <v>123</v>
      </c>
      <c r="J30" s="54" t="s">
        <v>124</v>
      </c>
      <c r="K30" s="53" t="s">
        <v>125</v>
      </c>
      <c r="L30" s="53" t="s">
        <v>126</v>
      </c>
      <c r="M30" s="54" t="s">
        <v>64</v>
      </c>
      <c r="N30" s="54" t="s">
        <v>65</v>
      </c>
      <c r="O30" s="55" t="s">
        <v>127</v>
      </c>
      <c r="P30" s="56" t="s">
        <v>128</v>
      </c>
    </row>
    <row r="31" spans="1:16" ht="12.75" customHeight="1" thickBot="1" x14ac:dyDescent="0.25">
      <c r="A31" s="69" t="str">
        <f t="shared" si="0"/>
        <v>VSB 45 </v>
      </c>
      <c r="B31" s="16" t="str">
        <f t="shared" si="1"/>
        <v>II</v>
      </c>
      <c r="C31" s="69">
        <f t="shared" si="2"/>
        <v>53953.0291</v>
      </c>
      <c r="D31" s="21" t="str">
        <f t="shared" si="3"/>
        <v>vis</v>
      </c>
      <c r="E31" s="52">
        <f>VLOOKUP(C31,Active!C$21:E$973,3,FALSE)</f>
        <v>33103.453885303148</v>
      </c>
      <c r="F31" s="14" t="s">
        <v>59</v>
      </c>
      <c r="G31" s="7" t="str">
        <f t="shared" si="4"/>
        <v>53953.0291</v>
      </c>
      <c r="H31" s="31">
        <f t="shared" si="5"/>
        <v>-2047.5</v>
      </c>
      <c r="I31" s="53" t="s">
        <v>135</v>
      </c>
      <c r="J31" s="54" t="s">
        <v>136</v>
      </c>
      <c r="K31" s="53" t="s">
        <v>137</v>
      </c>
      <c r="L31" s="53" t="s">
        <v>121</v>
      </c>
      <c r="M31" s="54" t="s">
        <v>64</v>
      </c>
      <c r="N31" s="54" t="s">
        <v>65</v>
      </c>
      <c r="O31" s="55" t="s">
        <v>127</v>
      </c>
      <c r="P31" s="56" t="s">
        <v>128</v>
      </c>
    </row>
    <row r="32" spans="1:16" ht="12.75" customHeight="1" thickBot="1" x14ac:dyDescent="0.25">
      <c r="A32" s="69" t="str">
        <f t="shared" si="0"/>
        <v>BAVM 193 </v>
      </c>
      <c r="B32" s="16" t="str">
        <f t="shared" si="1"/>
        <v>I</v>
      </c>
      <c r="C32" s="69">
        <f t="shared" si="2"/>
        <v>54297.488499999999</v>
      </c>
      <c r="D32" s="21" t="str">
        <f t="shared" si="3"/>
        <v>vis</v>
      </c>
      <c r="E32" s="52">
        <f>VLOOKUP(C32,Active!C$21:E$973,3,FALSE)</f>
        <v>33768.946956520187</v>
      </c>
      <c r="F32" s="14" t="s">
        <v>59</v>
      </c>
      <c r="G32" s="7" t="str">
        <f t="shared" si="4"/>
        <v>54297.4885</v>
      </c>
      <c r="H32" s="31">
        <f t="shared" si="5"/>
        <v>-1382</v>
      </c>
      <c r="I32" s="53" t="s">
        <v>138</v>
      </c>
      <c r="J32" s="54" t="s">
        <v>139</v>
      </c>
      <c r="K32" s="53" t="s">
        <v>140</v>
      </c>
      <c r="L32" s="53" t="s">
        <v>141</v>
      </c>
      <c r="M32" s="54" t="s">
        <v>133</v>
      </c>
      <c r="N32" s="54" t="s">
        <v>122</v>
      </c>
      <c r="O32" s="55" t="s">
        <v>71</v>
      </c>
      <c r="P32" s="56" t="s">
        <v>142</v>
      </c>
    </row>
    <row r="33" spans="1:18" ht="12.75" customHeight="1" thickBot="1" x14ac:dyDescent="0.25">
      <c r="A33" s="69" t="str">
        <f t="shared" si="0"/>
        <v>VSB 48 </v>
      </c>
      <c r="B33" s="16" t="str">
        <f t="shared" si="1"/>
        <v>I</v>
      </c>
      <c r="C33" s="69">
        <f t="shared" si="2"/>
        <v>54682.066800000001</v>
      </c>
      <c r="D33" s="21" t="str">
        <f t="shared" si="3"/>
        <v>vis</v>
      </c>
      <c r="E33" s="52">
        <f>VLOOKUP(C33,Active!C$21:E$973,3,FALSE)</f>
        <v>34511.949452577566</v>
      </c>
      <c r="F33" s="14" t="s">
        <v>59</v>
      </c>
      <c r="G33" s="7" t="str">
        <f t="shared" si="4"/>
        <v>54682.0668</v>
      </c>
      <c r="H33" s="31">
        <f t="shared" si="5"/>
        <v>-639</v>
      </c>
      <c r="I33" s="53" t="s">
        <v>143</v>
      </c>
      <c r="J33" s="54" t="s">
        <v>144</v>
      </c>
      <c r="K33" s="53" t="s">
        <v>145</v>
      </c>
      <c r="L33" s="53" t="s">
        <v>146</v>
      </c>
      <c r="M33" s="54" t="s">
        <v>133</v>
      </c>
      <c r="N33" s="54" t="s">
        <v>147</v>
      </c>
      <c r="O33" s="55" t="s">
        <v>148</v>
      </c>
      <c r="P33" s="56" t="s">
        <v>149</v>
      </c>
    </row>
    <row r="34" spans="1:18" ht="12.75" customHeight="1" thickBot="1" x14ac:dyDescent="0.25">
      <c r="A34" s="69" t="str">
        <f t="shared" si="0"/>
        <v>OEJV 0094 </v>
      </c>
      <c r="B34" s="16" t="str">
        <f t="shared" si="1"/>
        <v>II</v>
      </c>
      <c r="C34" s="69">
        <f t="shared" si="2"/>
        <v>54684.391300000003</v>
      </c>
      <c r="D34" s="21" t="str">
        <f t="shared" si="3"/>
        <v>vis</v>
      </c>
      <c r="E34" s="52">
        <f>VLOOKUP(C34,Active!C$21:E$973,3,FALSE)</f>
        <v>34516.440369777229</v>
      </c>
      <c r="F34" s="14" t="s">
        <v>59</v>
      </c>
      <c r="G34" s="7" t="str">
        <f t="shared" si="4"/>
        <v>54684.3913</v>
      </c>
      <c r="H34" s="31">
        <f t="shared" si="5"/>
        <v>-634.5</v>
      </c>
      <c r="I34" s="53" t="s">
        <v>150</v>
      </c>
      <c r="J34" s="54" t="s">
        <v>151</v>
      </c>
      <c r="K34" s="53" t="s">
        <v>152</v>
      </c>
      <c r="L34" s="53" t="s">
        <v>153</v>
      </c>
      <c r="M34" s="54" t="s">
        <v>133</v>
      </c>
      <c r="N34" s="54" t="s">
        <v>154</v>
      </c>
      <c r="O34" s="55" t="s">
        <v>155</v>
      </c>
      <c r="P34" s="56" t="s">
        <v>156</v>
      </c>
    </row>
    <row r="35" spans="1:18" ht="12.75" customHeight="1" x14ac:dyDescent="0.2">
      <c r="A35" s="69" t="str">
        <f t="shared" si="0"/>
        <v>OEJV 0094 </v>
      </c>
      <c r="B35" s="16" t="str">
        <f t="shared" si="1"/>
        <v>I</v>
      </c>
      <c r="C35" s="69">
        <f t="shared" si="2"/>
        <v>54705.356</v>
      </c>
      <c r="D35" s="21" t="str">
        <f t="shared" si="3"/>
        <v>vis</v>
      </c>
      <c r="E35" s="52">
        <f>VLOOKUP(C35,Active!C$21:E$973,3,FALSE)</f>
        <v>34556.944018654693</v>
      </c>
      <c r="F35" s="14" t="s">
        <v>59</v>
      </c>
      <c r="G35" s="7" t="str">
        <f t="shared" si="4"/>
        <v>54705.3560</v>
      </c>
      <c r="H35" s="31">
        <f t="shared" si="5"/>
        <v>-594</v>
      </c>
      <c r="I35" s="57" t="s">
        <v>157</v>
      </c>
      <c r="J35" s="58" t="s">
        <v>158</v>
      </c>
      <c r="K35" s="57" t="s">
        <v>159</v>
      </c>
      <c r="L35" s="57" t="s">
        <v>160</v>
      </c>
      <c r="M35" s="58" t="s">
        <v>133</v>
      </c>
      <c r="N35" s="58" t="s">
        <v>154</v>
      </c>
      <c r="O35" s="59" t="s">
        <v>155</v>
      </c>
      <c r="P35" s="60" t="s">
        <v>156</v>
      </c>
    </row>
    <row r="36" spans="1:18" ht="12.75" customHeight="1" x14ac:dyDescent="0.2">
      <c r="A36" s="61"/>
      <c r="B36" s="62"/>
      <c r="C36" s="61"/>
      <c r="D36" s="63"/>
      <c r="E36" s="64"/>
      <c r="F36" s="62"/>
      <c r="G36" s="63"/>
      <c r="H36" s="61"/>
      <c r="I36" s="65"/>
      <c r="J36" s="66"/>
      <c r="K36" s="65"/>
      <c r="L36" s="65"/>
      <c r="M36" s="66"/>
      <c r="N36" s="66"/>
      <c r="O36" s="67"/>
      <c r="P36" s="67"/>
      <c r="Q36" s="63"/>
      <c r="R36" s="63"/>
    </row>
    <row r="37" spans="1:18" ht="12.75" customHeight="1" x14ac:dyDescent="0.2">
      <c r="A37" s="61"/>
      <c r="B37" s="62"/>
      <c r="C37" s="61"/>
      <c r="D37" s="63"/>
      <c r="E37" s="64"/>
      <c r="F37" s="62"/>
      <c r="G37" s="63"/>
      <c r="H37" s="61"/>
      <c r="I37" s="65"/>
      <c r="J37" s="66"/>
      <c r="K37" s="65"/>
      <c r="L37" s="65"/>
      <c r="M37" s="66"/>
      <c r="N37" s="66"/>
      <c r="O37" s="67"/>
      <c r="P37" s="67"/>
      <c r="Q37" s="63"/>
      <c r="R37" s="63"/>
    </row>
    <row r="38" spans="1:18" ht="12.75" customHeight="1" x14ac:dyDescent="0.2">
      <c r="A38" s="61"/>
      <c r="B38" s="62"/>
      <c r="C38" s="61"/>
      <c r="D38" s="63"/>
      <c r="E38" s="64"/>
      <c r="F38" s="62"/>
      <c r="G38" s="63"/>
      <c r="H38" s="61"/>
      <c r="I38" s="65"/>
      <c r="J38" s="66"/>
      <c r="K38" s="65"/>
      <c r="L38" s="65"/>
      <c r="M38" s="66"/>
      <c r="N38" s="66"/>
      <c r="O38" s="67"/>
      <c r="P38" s="67"/>
      <c r="Q38" s="63"/>
      <c r="R38" s="63"/>
    </row>
    <row r="39" spans="1:18" ht="12.75" customHeight="1" x14ac:dyDescent="0.2">
      <c r="A39" s="61"/>
      <c r="B39" s="62"/>
      <c r="C39" s="61"/>
      <c r="D39" s="63"/>
      <c r="E39" s="64"/>
      <c r="F39" s="62"/>
      <c r="G39" s="63"/>
      <c r="H39" s="61"/>
      <c r="I39" s="65"/>
      <c r="J39" s="66"/>
      <c r="K39" s="65"/>
      <c r="L39" s="65"/>
      <c r="M39" s="66"/>
      <c r="N39" s="66"/>
      <c r="O39" s="67"/>
      <c r="P39" s="67"/>
      <c r="Q39" s="63"/>
      <c r="R39" s="63"/>
    </row>
    <row r="40" spans="1:18" ht="12.75" customHeight="1" x14ac:dyDescent="0.2">
      <c r="A40" s="61"/>
      <c r="B40" s="62"/>
      <c r="C40" s="61"/>
      <c r="D40" s="63"/>
      <c r="E40" s="64"/>
      <c r="F40" s="62"/>
      <c r="G40" s="63"/>
      <c r="H40" s="61"/>
      <c r="I40" s="65"/>
      <c r="J40" s="66"/>
      <c r="K40" s="65"/>
      <c r="L40" s="65"/>
      <c r="M40" s="66"/>
      <c r="N40" s="66"/>
      <c r="O40" s="67"/>
      <c r="P40" s="67"/>
      <c r="Q40" s="63"/>
      <c r="R40" s="63"/>
    </row>
    <row r="41" spans="1:18" ht="12.75" customHeight="1" x14ac:dyDescent="0.2">
      <c r="A41" s="61"/>
      <c r="B41" s="62"/>
      <c r="C41" s="61"/>
      <c r="D41" s="63"/>
      <c r="E41" s="64"/>
      <c r="F41" s="62"/>
      <c r="G41" s="63"/>
      <c r="H41" s="61"/>
      <c r="I41" s="65"/>
      <c r="J41" s="66"/>
      <c r="K41" s="65"/>
      <c r="L41" s="65"/>
      <c r="M41" s="66"/>
      <c r="N41" s="66"/>
      <c r="O41" s="67"/>
      <c r="P41" s="67"/>
      <c r="Q41" s="63"/>
      <c r="R41" s="63"/>
    </row>
    <row r="42" spans="1:18" ht="12.75" customHeight="1" x14ac:dyDescent="0.2">
      <c r="A42" s="61"/>
      <c r="B42" s="62"/>
      <c r="C42" s="61"/>
      <c r="D42" s="63"/>
      <c r="E42" s="64"/>
      <c r="F42" s="62"/>
      <c r="G42" s="63"/>
      <c r="H42" s="61"/>
      <c r="I42" s="65"/>
      <c r="J42" s="66"/>
      <c r="K42" s="65"/>
      <c r="L42" s="65"/>
      <c r="M42" s="66"/>
      <c r="N42" s="66"/>
      <c r="O42" s="67"/>
      <c r="P42" s="67"/>
      <c r="Q42" s="63"/>
      <c r="R42" s="63"/>
    </row>
    <row r="43" spans="1:18" ht="12.75" customHeight="1" x14ac:dyDescent="0.2">
      <c r="A43" s="61"/>
      <c r="B43" s="62"/>
      <c r="C43" s="61"/>
      <c r="D43" s="63"/>
      <c r="E43" s="64"/>
      <c r="F43" s="62"/>
      <c r="G43" s="63"/>
      <c r="H43" s="61"/>
      <c r="I43" s="65"/>
      <c r="J43" s="66"/>
      <c r="K43" s="65"/>
      <c r="L43" s="65"/>
      <c r="M43" s="66"/>
      <c r="N43" s="66"/>
      <c r="O43" s="67"/>
      <c r="P43" s="67"/>
      <c r="Q43" s="63"/>
      <c r="R43" s="63"/>
    </row>
    <row r="44" spans="1:18" ht="12.75" customHeight="1" x14ac:dyDescent="0.2">
      <c r="A44" s="61"/>
      <c r="B44" s="62"/>
      <c r="C44" s="61"/>
      <c r="D44" s="63"/>
      <c r="E44" s="64"/>
      <c r="F44" s="62"/>
      <c r="G44" s="63"/>
      <c r="H44" s="61"/>
      <c r="I44" s="65"/>
      <c r="J44" s="66"/>
      <c r="K44" s="65"/>
      <c r="L44" s="65"/>
      <c r="M44" s="66"/>
      <c r="N44" s="66"/>
      <c r="O44" s="67"/>
      <c r="P44" s="67"/>
      <c r="Q44" s="63"/>
      <c r="R44" s="63"/>
    </row>
    <row r="45" spans="1:18" ht="12.75" customHeight="1" x14ac:dyDescent="0.2">
      <c r="A45" s="61"/>
      <c r="B45" s="62"/>
      <c r="C45" s="61"/>
      <c r="D45" s="63"/>
      <c r="E45" s="64"/>
      <c r="F45" s="62"/>
      <c r="G45" s="63"/>
      <c r="H45" s="61"/>
      <c r="I45" s="65"/>
      <c r="J45" s="66"/>
      <c r="K45" s="65"/>
      <c r="L45" s="65"/>
      <c r="M45" s="66"/>
      <c r="N45" s="66"/>
      <c r="O45" s="67"/>
      <c r="P45" s="67"/>
      <c r="Q45" s="63"/>
      <c r="R45" s="63"/>
    </row>
    <row r="46" spans="1:18" ht="12.75" customHeight="1" x14ac:dyDescent="0.2">
      <c r="A46" s="61"/>
      <c r="B46" s="62"/>
      <c r="C46" s="61"/>
      <c r="D46" s="63"/>
      <c r="E46" s="64"/>
      <c r="F46" s="62"/>
      <c r="G46" s="63"/>
      <c r="H46" s="61"/>
      <c r="I46" s="65"/>
      <c r="J46" s="66"/>
      <c r="K46" s="65"/>
      <c r="L46" s="65"/>
      <c r="M46" s="66"/>
      <c r="N46" s="66"/>
      <c r="O46" s="67"/>
      <c r="P46" s="67"/>
      <c r="Q46" s="63"/>
      <c r="R46" s="63"/>
    </row>
    <row r="47" spans="1:18" ht="12.75" customHeight="1" x14ac:dyDescent="0.2">
      <c r="A47" s="61"/>
      <c r="B47" s="62"/>
      <c r="C47" s="61"/>
      <c r="D47" s="63"/>
      <c r="E47" s="64"/>
      <c r="F47" s="62"/>
      <c r="G47" s="63"/>
      <c r="H47" s="61"/>
      <c r="I47" s="65"/>
      <c r="J47" s="66"/>
      <c r="K47" s="65"/>
      <c r="L47" s="65"/>
      <c r="M47" s="66"/>
      <c r="N47" s="66"/>
      <c r="O47" s="67"/>
      <c r="P47" s="67"/>
      <c r="Q47" s="63"/>
      <c r="R47" s="63"/>
    </row>
    <row r="48" spans="1:18" ht="12.75" customHeight="1" x14ac:dyDescent="0.2">
      <c r="A48" s="61"/>
      <c r="B48" s="62"/>
      <c r="C48" s="61"/>
      <c r="D48" s="63"/>
      <c r="E48" s="64"/>
      <c r="F48" s="62"/>
      <c r="G48" s="63"/>
      <c r="H48" s="61"/>
      <c r="I48" s="65"/>
      <c r="J48" s="66"/>
      <c r="K48" s="65"/>
      <c r="L48" s="65"/>
      <c r="M48" s="66"/>
      <c r="N48" s="66"/>
      <c r="O48" s="67"/>
      <c r="P48" s="67"/>
      <c r="Q48" s="63"/>
      <c r="R48" s="63"/>
    </row>
    <row r="49" spans="1:18" ht="12.75" customHeight="1" x14ac:dyDescent="0.2">
      <c r="A49" s="61"/>
      <c r="B49" s="62"/>
      <c r="C49" s="61"/>
      <c r="D49" s="63"/>
      <c r="E49" s="64"/>
      <c r="F49" s="62"/>
      <c r="G49" s="63"/>
      <c r="H49" s="61"/>
      <c r="I49" s="65"/>
      <c r="J49" s="66"/>
      <c r="K49" s="65"/>
      <c r="L49" s="65"/>
      <c r="M49" s="66"/>
      <c r="N49" s="66"/>
      <c r="O49" s="67"/>
      <c r="P49" s="67"/>
      <c r="Q49" s="63"/>
      <c r="R49" s="63"/>
    </row>
    <row r="50" spans="1:18" ht="12.75" customHeight="1" x14ac:dyDescent="0.2">
      <c r="A50" s="61"/>
      <c r="B50" s="62"/>
      <c r="C50" s="61"/>
      <c r="D50" s="63"/>
      <c r="E50" s="64"/>
      <c r="F50" s="62"/>
      <c r="G50" s="63"/>
      <c r="H50" s="61"/>
      <c r="I50" s="65"/>
      <c r="J50" s="66"/>
      <c r="K50" s="65"/>
      <c r="L50" s="65"/>
      <c r="M50" s="66"/>
      <c r="N50" s="66"/>
      <c r="O50" s="67"/>
      <c r="P50" s="67"/>
      <c r="Q50" s="63"/>
      <c r="R50" s="63"/>
    </row>
    <row r="51" spans="1:18" ht="12.75" customHeight="1" x14ac:dyDescent="0.2">
      <c r="A51" s="61"/>
      <c r="B51" s="62"/>
      <c r="C51" s="61"/>
      <c r="D51" s="63"/>
      <c r="E51" s="64"/>
      <c r="F51" s="62"/>
      <c r="G51" s="63"/>
      <c r="H51" s="61"/>
      <c r="I51" s="65"/>
      <c r="J51" s="66"/>
      <c r="K51" s="65"/>
      <c r="L51" s="65"/>
      <c r="M51" s="66"/>
      <c r="N51" s="66"/>
      <c r="O51" s="67"/>
      <c r="P51" s="67"/>
      <c r="Q51" s="63"/>
      <c r="R51" s="63"/>
    </row>
    <row r="52" spans="1:18" ht="12.75" customHeight="1" x14ac:dyDescent="0.2">
      <c r="A52" s="61"/>
      <c r="B52" s="62"/>
      <c r="C52" s="61"/>
      <c r="D52" s="63"/>
      <c r="E52" s="64"/>
      <c r="F52" s="62"/>
      <c r="G52" s="63"/>
      <c r="H52" s="61"/>
      <c r="I52" s="65"/>
      <c r="J52" s="66"/>
      <c r="K52" s="65"/>
      <c r="L52" s="65"/>
      <c r="M52" s="66"/>
      <c r="N52" s="66"/>
      <c r="O52" s="67"/>
      <c r="P52" s="67"/>
      <c r="Q52" s="63"/>
      <c r="R52" s="63"/>
    </row>
    <row r="53" spans="1:18" ht="12.75" customHeight="1" x14ac:dyDescent="0.2">
      <c r="A53" s="61"/>
      <c r="B53" s="62"/>
      <c r="C53" s="61"/>
      <c r="D53" s="63"/>
      <c r="E53" s="64"/>
      <c r="F53" s="62"/>
      <c r="G53" s="63"/>
      <c r="H53" s="61"/>
      <c r="I53" s="65"/>
      <c r="J53" s="66"/>
      <c r="K53" s="65"/>
      <c r="L53" s="65"/>
      <c r="M53" s="66"/>
      <c r="N53" s="66"/>
      <c r="O53" s="67"/>
      <c r="P53" s="67"/>
      <c r="Q53" s="63"/>
      <c r="R53" s="63"/>
    </row>
    <row r="54" spans="1:18" ht="12.75" customHeight="1" x14ac:dyDescent="0.2">
      <c r="A54" s="61"/>
      <c r="B54" s="62"/>
      <c r="C54" s="61"/>
      <c r="D54" s="63"/>
      <c r="E54" s="64"/>
      <c r="F54" s="62"/>
      <c r="G54" s="63"/>
      <c r="H54" s="61"/>
      <c r="I54" s="65"/>
      <c r="J54" s="66"/>
      <c r="K54" s="65"/>
      <c r="L54" s="65"/>
      <c r="M54" s="66"/>
      <c r="N54" s="66"/>
      <c r="O54" s="67"/>
      <c r="P54" s="67"/>
      <c r="Q54" s="63"/>
      <c r="R54" s="63"/>
    </row>
    <row r="55" spans="1:18" ht="12.75" customHeight="1" x14ac:dyDescent="0.2">
      <c r="A55" s="61"/>
      <c r="B55" s="62"/>
      <c r="C55" s="61"/>
      <c r="D55" s="63"/>
      <c r="E55" s="64"/>
      <c r="F55" s="62"/>
      <c r="G55" s="63"/>
      <c r="H55" s="61"/>
      <c r="I55" s="65"/>
      <c r="J55" s="66"/>
      <c r="K55" s="65"/>
      <c r="L55" s="65"/>
      <c r="M55" s="66"/>
      <c r="N55" s="66"/>
      <c r="O55" s="67"/>
      <c r="P55" s="67"/>
      <c r="Q55" s="63"/>
      <c r="R55" s="63"/>
    </row>
    <row r="56" spans="1:18" ht="12.75" customHeight="1" x14ac:dyDescent="0.2">
      <c r="A56" s="61"/>
      <c r="B56" s="62"/>
      <c r="C56" s="61"/>
      <c r="D56" s="63"/>
      <c r="E56" s="64"/>
      <c r="F56" s="62"/>
      <c r="G56" s="63"/>
      <c r="H56" s="61"/>
      <c r="I56" s="65"/>
      <c r="J56" s="66"/>
      <c r="K56" s="65"/>
      <c r="L56" s="65"/>
      <c r="M56" s="66"/>
      <c r="N56" s="66"/>
      <c r="O56" s="67"/>
      <c r="P56" s="67"/>
      <c r="Q56" s="63"/>
      <c r="R56" s="63"/>
    </row>
    <row r="57" spans="1:18" ht="12.75" customHeight="1" x14ac:dyDescent="0.2">
      <c r="A57" s="61"/>
      <c r="B57" s="62"/>
      <c r="C57" s="61"/>
      <c r="D57" s="63"/>
      <c r="E57" s="64"/>
      <c r="F57" s="62"/>
      <c r="G57" s="63"/>
      <c r="H57" s="61"/>
      <c r="I57" s="65"/>
      <c r="J57" s="66"/>
      <c r="K57" s="65"/>
      <c r="L57" s="65"/>
      <c r="M57" s="66"/>
      <c r="N57" s="66"/>
      <c r="O57" s="67"/>
      <c r="P57" s="67"/>
      <c r="Q57" s="63"/>
      <c r="R57" s="63"/>
    </row>
    <row r="58" spans="1:18" ht="12.75" customHeight="1" x14ac:dyDescent="0.2">
      <c r="A58" s="61"/>
      <c r="B58" s="62"/>
      <c r="C58" s="61"/>
      <c r="D58" s="63"/>
      <c r="E58" s="64"/>
      <c r="F58" s="62"/>
      <c r="G58" s="63"/>
      <c r="H58" s="61"/>
      <c r="I58" s="65"/>
      <c r="J58" s="66"/>
      <c r="K58" s="65"/>
      <c r="L58" s="65"/>
      <c r="M58" s="66"/>
      <c r="N58" s="66"/>
      <c r="O58" s="67"/>
      <c r="P58" s="67"/>
      <c r="Q58" s="63"/>
      <c r="R58" s="63"/>
    </row>
    <row r="59" spans="1:18" ht="12.75" customHeight="1" x14ac:dyDescent="0.2">
      <c r="A59" s="61"/>
      <c r="B59" s="62"/>
      <c r="C59" s="61"/>
      <c r="D59" s="63"/>
      <c r="E59" s="64"/>
      <c r="F59" s="62"/>
      <c r="G59" s="63"/>
      <c r="H59" s="61"/>
      <c r="I59" s="65"/>
      <c r="J59" s="66"/>
      <c r="K59" s="65"/>
      <c r="L59" s="65"/>
      <c r="M59" s="66"/>
      <c r="N59" s="66"/>
      <c r="O59" s="67"/>
      <c r="P59" s="67"/>
      <c r="Q59" s="63"/>
      <c r="R59" s="63"/>
    </row>
    <row r="60" spans="1:18" ht="12.75" customHeight="1" x14ac:dyDescent="0.2">
      <c r="A60" s="61"/>
      <c r="B60" s="62"/>
      <c r="C60" s="61"/>
      <c r="D60" s="63"/>
      <c r="E60" s="64"/>
      <c r="F60" s="62"/>
      <c r="G60" s="63"/>
      <c r="H60" s="61"/>
      <c r="I60" s="65"/>
      <c r="J60" s="66"/>
      <c r="K60" s="65"/>
      <c r="L60" s="65"/>
      <c r="M60" s="66"/>
      <c r="N60" s="66"/>
      <c r="O60" s="67"/>
      <c r="P60" s="67"/>
      <c r="Q60" s="63"/>
      <c r="R60" s="63"/>
    </row>
    <row r="61" spans="1:18" ht="12.75" customHeight="1" x14ac:dyDescent="0.2">
      <c r="A61" s="61"/>
      <c r="B61" s="62"/>
      <c r="C61" s="61"/>
      <c r="D61" s="63"/>
      <c r="E61" s="64"/>
      <c r="F61" s="62"/>
      <c r="G61" s="63"/>
      <c r="H61" s="61"/>
      <c r="I61" s="65"/>
      <c r="J61" s="66"/>
      <c r="K61" s="65"/>
      <c r="L61" s="65"/>
      <c r="M61" s="66"/>
      <c r="N61" s="66"/>
      <c r="O61" s="67"/>
      <c r="P61" s="67"/>
      <c r="Q61" s="63"/>
      <c r="R61" s="63"/>
    </row>
    <row r="62" spans="1:18" ht="12.75" customHeight="1" x14ac:dyDescent="0.2">
      <c r="A62" s="61"/>
      <c r="B62" s="62"/>
      <c r="C62" s="61"/>
      <c r="D62" s="63"/>
      <c r="E62" s="64"/>
      <c r="F62" s="62"/>
      <c r="G62" s="63"/>
      <c r="H62" s="61"/>
      <c r="I62" s="65"/>
      <c r="J62" s="66"/>
      <c r="K62" s="65"/>
      <c r="L62" s="65"/>
      <c r="M62" s="66"/>
      <c r="N62" s="66"/>
      <c r="O62" s="67"/>
      <c r="P62" s="67"/>
      <c r="Q62" s="63"/>
      <c r="R62" s="63"/>
    </row>
    <row r="63" spans="1:18" ht="12.75" customHeight="1" x14ac:dyDescent="0.2">
      <c r="A63" s="61"/>
      <c r="B63" s="62"/>
      <c r="C63" s="61"/>
      <c r="D63" s="63"/>
      <c r="E63" s="64"/>
      <c r="F63" s="62"/>
      <c r="G63" s="63"/>
      <c r="H63" s="61"/>
      <c r="I63" s="65"/>
      <c r="J63" s="66"/>
      <c r="K63" s="65"/>
      <c r="L63" s="65"/>
      <c r="M63" s="66"/>
      <c r="N63" s="66"/>
      <c r="O63" s="67"/>
      <c r="P63" s="67"/>
      <c r="Q63" s="63"/>
      <c r="R63" s="63"/>
    </row>
    <row r="64" spans="1:18" ht="12.75" customHeight="1" x14ac:dyDescent="0.2">
      <c r="A64" s="61"/>
      <c r="B64" s="62"/>
      <c r="C64" s="61"/>
      <c r="D64" s="63"/>
      <c r="E64" s="64"/>
      <c r="F64" s="62"/>
      <c r="G64" s="63"/>
      <c r="H64" s="61"/>
      <c r="I64" s="65"/>
      <c r="J64" s="66"/>
      <c r="K64" s="65"/>
      <c r="L64" s="65"/>
      <c r="M64" s="66"/>
      <c r="N64" s="66"/>
      <c r="O64" s="67"/>
      <c r="P64" s="67"/>
      <c r="Q64" s="63"/>
      <c r="R64" s="63"/>
    </row>
    <row r="65" spans="1:18" ht="12.75" customHeight="1" x14ac:dyDescent="0.2">
      <c r="A65" s="61"/>
      <c r="B65" s="62"/>
      <c r="C65" s="61"/>
      <c r="D65" s="63"/>
      <c r="E65" s="64"/>
      <c r="F65" s="62"/>
      <c r="G65" s="63"/>
      <c r="H65" s="61"/>
      <c r="I65" s="65"/>
      <c r="J65" s="66"/>
      <c r="K65" s="65"/>
      <c r="L65" s="65"/>
      <c r="M65" s="66"/>
      <c r="N65" s="66"/>
      <c r="O65" s="67"/>
      <c r="P65" s="67"/>
      <c r="Q65" s="63"/>
      <c r="R65" s="63"/>
    </row>
    <row r="66" spans="1:18" ht="12.75" customHeight="1" x14ac:dyDescent="0.2">
      <c r="A66" s="61"/>
      <c r="B66" s="62"/>
      <c r="C66" s="61"/>
      <c r="D66" s="63"/>
      <c r="E66" s="64"/>
      <c r="F66" s="62"/>
      <c r="G66" s="63"/>
      <c r="H66" s="61"/>
      <c r="I66" s="65"/>
      <c r="J66" s="66"/>
      <c r="K66" s="65"/>
      <c r="L66" s="65"/>
      <c r="M66" s="66"/>
      <c r="N66" s="66"/>
      <c r="O66" s="67"/>
      <c r="P66" s="67"/>
      <c r="Q66" s="63"/>
      <c r="R66" s="63"/>
    </row>
    <row r="67" spans="1:18" ht="12.75" customHeight="1" x14ac:dyDescent="0.2">
      <c r="A67" s="61"/>
      <c r="B67" s="62"/>
      <c r="C67" s="61"/>
      <c r="D67" s="63"/>
      <c r="E67" s="64"/>
      <c r="F67" s="62"/>
      <c r="G67" s="63"/>
      <c r="H67" s="61"/>
      <c r="I67" s="65"/>
      <c r="J67" s="66"/>
      <c r="K67" s="65"/>
      <c r="L67" s="65"/>
      <c r="M67" s="66"/>
      <c r="N67" s="66"/>
      <c r="O67" s="67"/>
      <c r="P67" s="67"/>
      <c r="Q67" s="63"/>
      <c r="R67" s="63"/>
    </row>
    <row r="68" spans="1:18" ht="12.75" customHeight="1" x14ac:dyDescent="0.2">
      <c r="A68" s="61"/>
      <c r="B68" s="62"/>
      <c r="C68" s="61"/>
      <c r="D68" s="63"/>
      <c r="E68" s="64"/>
      <c r="F68" s="62"/>
      <c r="G68" s="63"/>
      <c r="H68" s="61"/>
      <c r="I68" s="65"/>
      <c r="J68" s="66"/>
      <c r="K68" s="65"/>
      <c r="L68" s="65"/>
      <c r="M68" s="66"/>
      <c r="N68" s="66"/>
      <c r="O68" s="67"/>
      <c r="P68" s="67"/>
      <c r="Q68" s="63"/>
      <c r="R68" s="63"/>
    </row>
    <row r="69" spans="1:18" ht="12.75" customHeight="1" x14ac:dyDescent="0.2">
      <c r="A69" s="61"/>
      <c r="B69" s="62"/>
      <c r="C69" s="61"/>
      <c r="D69" s="63"/>
      <c r="E69" s="64"/>
      <c r="F69" s="62"/>
      <c r="G69" s="63"/>
      <c r="H69" s="61"/>
      <c r="I69" s="65"/>
      <c r="J69" s="66"/>
      <c r="K69" s="65"/>
      <c r="L69" s="65"/>
      <c r="M69" s="66"/>
      <c r="N69" s="66"/>
      <c r="O69" s="67"/>
      <c r="P69" s="67"/>
      <c r="Q69" s="63"/>
      <c r="R69" s="63"/>
    </row>
    <row r="70" spans="1:18" ht="12.75" customHeight="1" x14ac:dyDescent="0.2">
      <c r="A70" s="61"/>
      <c r="B70" s="62"/>
      <c r="C70" s="61"/>
      <c r="D70" s="63"/>
      <c r="E70" s="64"/>
      <c r="F70" s="62"/>
      <c r="G70" s="63"/>
      <c r="H70" s="61"/>
      <c r="I70" s="65"/>
      <c r="J70" s="66"/>
      <c r="K70" s="65"/>
      <c r="L70" s="65"/>
      <c r="M70" s="66"/>
      <c r="N70" s="66"/>
      <c r="O70" s="67"/>
      <c r="P70" s="67"/>
      <c r="Q70" s="63"/>
      <c r="R70" s="63"/>
    </row>
    <row r="71" spans="1:18" ht="12.75" customHeight="1" x14ac:dyDescent="0.2">
      <c r="A71" s="61"/>
      <c r="B71" s="62"/>
      <c r="C71" s="61"/>
      <c r="D71" s="63"/>
      <c r="E71" s="64"/>
      <c r="F71" s="62"/>
      <c r="G71" s="63"/>
      <c r="H71" s="61"/>
      <c r="I71" s="65"/>
      <c r="J71" s="66"/>
      <c r="K71" s="65"/>
      <c r="L71" s="65"/>
      <c r="M71" s="66"/>
      <c r="N71" s="66"/>
      <c r="O71" s="67"/>
      <c r="P71" s="67"/>
      <c r="Q71" s="63"/>
      <c r="R71" s="63"/>
    </row>
    <row r="72" spans="1:18" ht="12.75" customHeight="1" x14ac:dyDescent="0.2">
      <c r="A72" s="61"/>
      <c r="B72" s="62"/>
      <c r="C72" s="61"/>
      <c r="D72" s="63"/>
      <c r="E72" s="64"/>
      <c r="F72" s="62"/>
      <c r="G72" s="63"/>
      <c r="H72" s="61"/>
      <c r="I72" s="65"/>
      <c r="J72" s="66"/>
      <c r="K72" s="65"/>
      <c r="L72" s="65"/>
      <c r="M72" s="66"/>
      <c r="N72" s="66"/>
      <c r="O72" s="67"/>
      <c r="P72" s="67"/>
      <c r="Q72" s="63"/>
      <c r="R72" s="63"/>
    </row>
    <row r="73" spans="1:18" ht="12.75" customHeight="1" x14ac:dyDescent="0.2">
      <c r="A73" s="61"/>
      <c r="B73" s="62"/>
      <c r="C73" s="61"/>
      <c r="D73" s="63"/>
      <c r="E73" s="64"/>
      <c r="F73" s="62"/>
      <c r="G73" s="63"/>
      <c r="H73" s="61"/>
      <c r="I73" s="65"/>
      <c r="J73" s="66"/>
      <c r="K73" s="65"/>
      <c r="L73" s="65"/>
      <c r="M73" s="66"/>
      <c r="N73" s="66"/>
      <c r="O73" s="67"/>
      <c r="P73" s="67"/>
      <c r="Q73" s="63"/>
      <c r="R73" s="63"/>
    </row>
    <row r="74" spans="1:18" ht="12.75" customHeight="1" x14ac:dyDescent="0.2">
      <c r="A74" s="61"/>
      <c r="B74" s="62"/>
      <c r="C74" s="61"/>
      <c r="D74" s="63"/>
      <c r="E74" s="64"/>
      <c r="F74" s="62"/>
      <c r="G74" s="63"/>
      <c r="H74" s="61"/>
      <c r="I74" s="65"/>
      <c r="J74" s="66"/>
      <c r="K74" s="65"/>
      <c r="L74" s="65"/>
      <c r="M74" s="66"/>
      <c r="N74" s="66"/>
      <c r="O74" s="67"/>
      <c r="P74" s="67"/>
      <c r="Q74" s="63"/>
      <c r="R74" s="63"/>
    </row>
    <row r="75" spans="1:18" ht="12.75" customHeight="1" x14ac:dyDescent="0.2">
      <c r="A75" s="61"/>
      <c r="B75" s="62"/>
      <c r="C75" s="61"/>
      <c r="D75" s="63"/>
      <c r="E75" s="64"/>
      <c r="F75" s="62"/>
      <c r="G75" s="63"/>
      <c r="H75" s="61"/>
      <c r="I75" s="65"/>
      <c r="J75" s="66"/>
      <c r="K75" s="65"/>
      <c r="L75" s="65"/>
      <c r="M75" s="66"/>
      <c r="N75" s="66"/>
      <c r="O75" s="67"/>
      <c r="P75" s="67"/>
      <c r="Q75" s="63"/>
      <c r="R75" s="63"/>
    </row>
    <row r="76" spans="1:18" ht="12.75" customHeight="1" x14ac:dyDescent="0.2">
      <c r="A76" s="61"/>
      <c r="B76" s="62"/>
      <c r="C76" s="61"/>
      <c r="D76" s="63"/>
      <c r="E76" s="64"/>
      <c r="F76" s="62"/>
      <c r="G76" s="63"/>
      <c r="H76" s="61"/>
      <c r="I76" s="65"/>
      <c r="J76" s="66"/>
      <c r="K76" s="65"/>
      <c r="L76" s="65"/>
      <c r="M76" s="66"/>
      <c r="N76" s="66"/>
      <c r="O76" s="67"/>
      <c r="P76" s="67"/>
      <c r="Q76" s="63"/>
      <c r="R76" s="63"/>
    </row>
    <row r="77" spans="1:18" ht="12.75" customHeight="1" x14ac:dyDescent="0.2">
      <c r="A77" s="61"/>
      <c r="B77" s="62"/>
      <c r="C77" s="61"/>
      <c r="D77" s="63"/>
      <c r="E77" s="64"/>
      <c r="F77" s="62"/>
      <c r="G77" s="63"/>
      <c r="H77" s="61"/>
      <c r="I77" s="65"/>
      <c r="J77" s="66"/>
      <c r="K77" s="65"/>
      <c r="L77" s="65"/>
      <c r="M77" s="66"/>
      <c r="N77" s="66"/>
      <c r="O77" s="67"/>
      <c r="P77" s="67"/>
      <c r="Q77" s="63"/>
      <c r="R77" s="63"/>
    </row>
    <row r="78" spans="1:18" ht="12.75" customHeight="1" x14ac:dyDescent="0.2">
      <c r="A78" s="61"/>
      <c r="B78" s="62"/>
      <c r="C78" s="61"/>
      <c r="D78" s="63"/>
      <c r="E78" s="64"/>
      <c r="F78" s="62"/>
      <c r="G78" s="63"/>
      <c r="H78" s="61"/>
      <c r="I78" s="65"/>
      <c r="J78" s="66"/>
      <c r="K78" s="65"/>
      <c r="L78" s="65"/>
      <c r="M78" s="66"/>
      <c r="N78" s="66"/>
      <c r="O78" s="67"/>
      <c r="P78" s="67"/>
      <c r="Q78" s="63"/>
      <c r="R78" s="63"/>
    </row>
    <row r="79" spans="1:18" ht="12.75" customHeight="1" x14ac:dyDescent="0.2">
      <c r="A79" s="61"/>
      <c r="B79" s="62"/>
      <c r="C79" s="61"/>
      <c r="D79" s="63"/>
      <c r="E79" s="64"/>
      <c r="F79" s="62"/>
      <c r="G79" s="63"/>
      <c r="H79" s="61"/>
      <c r="I79" s="65"/>
      <c r="J79" s="66"/>
      <c r="K79" s="65"/>
      <c r="L79" s="65"/>
      <c r="M79" s="66"/>
      <c r="N79" s="66"/>
      <c r="O79" s="67"/>
      <c r="P79" s="67"/>
      <c r="Q79" s="63"/>
      <c r="R79" s="63"/>
    </row>
    <row r="80" spans="1:18" ht="12.75" customHeight="1" x14ac:dyDescent="0.2">
      <c r="A80" s="61"/>
      <c r="B80" s="62"/>
      <c r="C80" s="61"/>
      <c r="D80" s="63"/>
      <c r="E80" s="64"/>
      <c r="F80" s="62"/>
      <c r="G80" s="63"/>
      <c r="H80" s="61"/>
      <c r="I80" s="65"/>
      <c r="J80" s="66"/>
      <c r="K80" s="65"/>
      <c r="L80" s="65"/>
      <c r="M80" s="66"/>
      <c r="N80" s="66"/>
      <c r="O80" s="67"/>
      <c r="P80" s="67"/>
      <c r="Q80" s="63"/>
      <c r="R80" s="63"/>
    </row>
    <row r="81" spans="1:18" ht="12.75" customHeight="1" x14ac:dyDescent="0.2">
      <c r="A81" s="61"/>
      <c r="B81" s="62"/>
      <c r="C81" s="61"/>
      <c r="D81" s="63"/>
      <c r="E81" s="64"/>
      <c r="F81" s="62"/>
      <c r="G81" s="63"/>
      <c r="H81" s="61"/>
      <c r="I81" s="65"/>
      <c r="J81" s="66"/>
      <c r="K81" s="65"/>
      <c r="L81" s="65"/>
      <c r="M81" s="66"/>
      <c r="N81" s="66"/>
      <c r="O81" s="67"/>
      <c r="P81" s="67"/>
      <c r="Q81" s="63"/>
      <c r="R81" s="63"/>
    </row>
    <row r="82" spans="1:18" ht="12.75" customHeight="1" x14ac:dyDescent="0.2">
      <c r="A82" s="61"/>
      <c r="B82" s="62"/>
      <c r="C82" s="61"/>
      <c r="D82" s="63"/>
      <c r="E82" s="64"/>
      <c r="F82" s="62"/>
      <c r="G82" s="63"/>
      <c r="H82" s="61"/>
      <c r="I82" s="65"/>
      <c r="J82" s="66"/>
      <c r="K82" s="65"/>
      <c r="L82" s="65"/>
      <c r="M82" s="66"/>
      <c r="N82" s="66"/>
      <c r="O82" s="67"/>
      <c r="P82" s="67"/>
      <c r="Q82" s="63"/>
      <c r="R82" s="63"/>
    </row>
    <row r="83" spans="1:18" ht="12.75" customHeight="1" x14ac:dyDescent="0.2">
      <c r="A83" s="61"/>
      <c r="B83" s="62"/>
      <c r="C83" s="61"/>
      <c r="D83" s="63"/>
      <c r="E83" s="64"/>
      <c r="F83" s="62"/>
      <c r="G83" s="63"/>
      <c r="H83" s="61"/>
      <c r="I83" s="65"/>
      <c r="J83" s="66"/>
      <c r="K83" s="65"/>
      <c r="L83" s="65"/>
      <c r="M83" s="66"/>
      <c r="N83" s="66"/>
      <c r="O83" s="67"/>
      <c r="P83" s="67"/>
      <c r="Q83" s="63"/>
      <c r="R83" s="63"/>
    </row>
    <row r="84" spans="1:18" ht="12.75" customHeight="1" x14ac:dyDescent="0.2">
      <c r="A84" s="61"/>
      <c r="B84" s="62"/>
      <c r="C84" s="61"/>
      <c r="D84" s="63"/>
      <c r="E84" s="64"/>
      <c r="F84" s="62"/>
      <c r="G84" s="63"/>
      <c r="H84" s="61"/>
      <c r="I84" s="65"/>
      <c r="J84" s="66"/>
      <c r="K84" s="65"/>
      <c r="L84" s="65"/>
      <c r="M84" s="66"/>
      <c r="N84" s="66"/>
      <c r="O84" s="67"/>
      <c r="P84" s="67"/>
      <c r="Q84" s="63"/>
      <c r="R84" s="63"/>
    </row>
    <row r="85" spans="1:18" ht="12.75" customHeight="1" x14ac:dyDescent="0.2">
      <c r="A85" s="61"/>
      <c r="B85" s="62"/>
      <c r="C85" s="61"/>
      <c r="D85" s="63"/>
      <c r="E85" s="64"/>
      <c r="F85" s="62"/>
      <c r="G85" s="63"/>
      <c r="H85" s="61"/>
      <c r="I85" s="65"/>
      <c r="J85" s="66"/>
      <c r="K85" s="65"/>
      <c r="L85" s="65"/>
      <c r="M85" s="66"/>
      <c r="N85" s="66"/>
      <c r="O85" s="67"/>
      <c r="P85" s="67"/>
      <c r="Q85" s="63"/>
      <c r="R85" s="63"/>
    </row>
    <row r="86" spans="1:18" ht="12.75" customHeight="1" x14ac:dyDescent="0.2">
      <c r="A86" s="61"/>
      <c r="B86" s="62"/>
      <c r="C86" s="61"/>
      <c r="D86" s="63"/>
      <c r="E86" s="64"/>
      <c r="F86" s="62"/>
      <c r="G86" s="63"/>
      <c r="H86" s="61"/>
      <c r="I86" s="65"/>
      <c r="J86" s="66"/>
      <c r="K86" s="65"/>
      <c r="L86" s="65"/>
      <c r="M86" s="66"/>
      <c r="N86" s="66"/>
      <c r="O86" s="67"/>
      <c r="P86" s="67"/>
      <c r="Q86" s="63"/>
      <c r="R86" s="63"/>
    </row>
    <row r="87" spans="1:18" ht="12.75" customHeight="1" x14ac:dyDescent="0.2">
      <c r="A87" s="61"/>
      <c r="B87" s="62"/>
      <c r="C87" s="61"/>
      <c r="D87" s="63"/>
      <c r="E87" s="64"/>
      <c r="F87" s="62"/>
      <c r="G87" s="63"/>
      <c r="H87" s="61"/>
      <c r="I87" s="65"/>
      <c r="J87" s="66"/>
      <c r="K87" s="65"/>
      <c r="L87" s="65"/>
      <c r="M87" s="66"/>
      <c r="N87" s="66"/>
      <c r="O87" s="67"/>
      <c r="P87" s="67"/>
      <c r="Q87" s="63"/>
      <c r="R87" s="63"/>
    </row>
    <row r="88" spans="1:18" ht="12.75" customHeight="1" x14ac:dyDescent="0.2">
      <c r="A88" s="61"/>
      <c r="B88" s="62"/>
      <c r="C88" s="61"/>
      <c r="D88" s="63"/>
      <c r="E88" s="64"/>
      <c r="F88" s="62"/>
      <c r="G88" s="63"/>
      <c r="H88" s="61"/>
      <c r="I88" s="65"/>
      <c r="J88" s="66"/>
      <c r="K88" s="65"/>
      <c r="L88" s="65"/>
      <c r="M88" s="66"/>
      <c r="N88" s="66"/>
      <c r="O88" s="67"/>
      <c r="P88" s="67"/>
      <c r="Q88" s="63"/>
      <c r="R88" s="63"/>
    </row>
    <row r="89" spans="1:18" ht="12.75" customHeight="1" x14ac:dyDescent="0.2">
      <c r="A89" s="61"/>
      <c r="B89" s="62"/>
      <c r="C89" s="61"/>
      <c r="D89" s="63"/>
      <c r="E89" s="64"/>
      <c r="F89" s="62"/>
      <c r="G89" s="63"/>
      <c r="H89" s="61"/>
      <c r="I89" s="65"/>
      <c r="J89" s="66"/>
      <c r="K89" s="65"/>
      <c r="L89" s="65"/>
      <c r="M89" s="66"/>
      <c r="N89" s="66"/>
      <c r="O89" s="67"/>
      <c r="P89" s="67"/>
      <c r="Q89" s="63"/>
      <c r="R89" s="63"/>
    </row>
    <row r="90" spans="1:18" ht="12.75" customHeight="1" x14ac:dyDescent="0.2">
      <c r="A90" s="61"/>
      <c r="B90" s="62"/>
      <c r="C90" s="61"/>
      <c r="D90" s="63"/>
      <c r="E90" s="64"/>
      <c r="F90" s="62"/>
      <c r="G90" s="63"/>
      <c r="H90" s="61"/>
      <c r="I90" s="65"/>
      <c r="J90" s="66"/>
      <c r="K90" s="65"/>
      <c r="L90" s="65"/>
      <c r="M90" s="66"/>
      <c r="N90" s="66"/>
      <c r="O90" s="67"/>
      <c r="P90" s="67"/>
      <c r="Q90" s="63"/>
      <c r="R90" s="63"/>
    </row>
    <row r="91" spans="1:18" ht="12.75" customHeight="1" x14ac:dyDescent="0.2">
      <c r="A91" s="61"/>
      <c r="B91" s="62"/>
      <c r="C91" s="61"/>
      <c r="D91" s="63"/>
      <c r="E91" s="64"/>
      <c r="F91" s="62"/>
      <c r="G91" s="63"/>
      <c r="H91" s="61"/>
      <c r="I91" s="65"/>
      <c r="J91" s="66"/>
      <c r="K91" s="65"/>
      <c r="L91" s="65"/>
      <c r="M91" s="66"/>
      <c r="N91" s="66"/>
      <c r="O91" s="67"/>
      <c r="P91" s="67"/>
      <c r="Q91" s="63"/>
      <c r="R91" s="63"/>
    </row>
    <row r="92" spans="1:18" ht="12.75" customHeight="1" x14ac:dyDescent="0.2">
      <c r="A92" s="61"/>
      <c r="B92" s="62"/>
      <c r="C92" s="61"/>
      <c r="D92" s="63"/>
      <c r="E92" s="64"/>
      <c r="F92" s="62"/>
      <c r="G92" s="63"/>
      <c r="H92" s="61"/>
      <c r="I92" s="65"/>
      <c r="J92" s="66"/>
      <c r="K92" s="65"/>
      <c r="L92" s="65"/>
      <c r="M92" s="66"/>
      <c r="N92" s="66"/>
      <c r="O92" s="67"/>
      <c r="P92" s="67"/>
      <c r="Q92" s="63"/>
      <c r="R92" s="63"/>
    </row>
    <row r="93" spans="1:18" ht="12.75" customHeight="1" x14ac:dyDescent="0.2">
      <c r="A93" s="61"/>
      <c r="B93" s="62"/>
      <c r="C93" s="61"/>
      <c r="D93" s="63"/>
      <c r="E93" s="64"/>
      <c r="F93" s="62"/>
      <c r="G93" s="63"/>
      <c r="H93" s="61"/>
      <c r="I93" s="65"/>
      <c r="J93" s="66"/>
      <c r="K93" s="65"/>
      <c r="L93" s="65"/>
      <c r="M93" s="66"/>
      <c r="N93" s="66"/>
      <c r="O93" s="67"/>
      <c r="P93" s="67"/>
      <c r="Q93" s="63"/>
      <c r="R93" s="63"/>
    </row>
    <row r="94" spans="1:18" ht="12.75" customHeight="1" x14ac:dyDescent="0.2">
      <c r="A94" s="61"/>
      <c r="B94" s="62"/>
      <c r="C94" s="61"/>
      <c r="D94" s="63"/>
      <c r="E94" s="64"/>
      <c r="F94" s="62"/>
      <c r="G94" s="63"/>
      <c r="H94" s="61"/>
      <c r="I94" s="65"/>
      <c r="J94" s="66"/>
      <c r="K94" s="65"/>
      <c r="L94" s="65"/>
      <c r="M94" s="66"/>
      <c r="N94" s="66"/>
      <c r="O94" s="67"/>
      <c r="P94" s="67"/>
      <c r="Q94" s="63"/>
      <c r="R94" s="63"/>
    </row>
    <row r="95" spans="1:18" ht="12.75" customHeight="1" x14ac:dyDescent="0.2">
      <c r="A95" s="61"/>
      <c r="B95" s="62"/>
      <c r="C95" s="61"/>
      <c r="D95" s="63"/>
      <c r="E95" s="64"/>
      <c r="F95" s="62"/>
      <c r="G95" s="63"/>
      <c r="H95" s="61"/>
      <c r="I95" s="65"/>
      <c r="J95" s="66"/>
      <c r="K95" s="65"/>
      <c r="L95" s="65"/>
      <c r="M95" s="66"/>
      <c r="N95" s="66"/>
      <c r="O95" s="67"/>
      <c r="P95" s="67"/>
      <c r="Q95" s="63"/>
      <c r="R95" s="63"/>
    </row>
    <row r="96" spans="1:18" ht="12.75" customHeight="1" x14ac:dyDescent="0.2">
      <c r="A96" s="61"/>
      <c r="B96" s="62"/>
      <c r="C96" s="61"/>
      <c r="D96" s="63"/>
      <c r="E96" s="64"/>
      <c r="F96" s="62"/>
      <c r="G96" s="63"/>
      <c r="H96" s="61"/>
      <c r="I96" s="65"/>
      <c r="J96" s="66"/>
      <c r="K96" s="65"/>
      <c r="L96" s="65"/>
      <c r="M96" s="66"/>
      <c r="N96" s="66"/>
      <c r="O96" s="67"/>
      <c r="P96" s="67"/>
      <c r="Q96" s="63"/>
      <c r="R96" s="63"/>
    </row>
    <row r="97" spans="1:18" ht="12.75" customHeight="1" x14ac:dyDescent="0.2">
      <c r="A97" s="61"/>
      <c r="B97" s="62"/>
      <c r="C97" s="61"/>
      <c r="D97" s="63"/>
      <c r="E97" s="64"/>
      <c r="F97" s="62"/>
      <c r="G97" s="63"/>
      <c r="H97" s="61"/>
      <c r="I97" s="65"/>
      <c r="J97" s="66"/>
      <c r="K97" s="65"/>
      <c r="L97" s="65"/>
      <c r="M97" s="66"/>
      <c r="N97" s="66"/>
      <c r="O97" s="67"/>
      <c r="P97" s="67"/>
      <c r="Q97" s="63"/>
      <c r="R97" s="63"/>
    </row>
    <row r="98" spans="1:18" ht="12.75" customHeight="1" x14ac:dyDescent="0.2">
      <c r="A98" s="61"/>
      <c r="B98" s="62"/>
      <c r="C98" s="61"/>
      <c r="D98" s="63"/>
      <c r="E98" s="64"/>
      <c r="F98" s="62"/>
      <c r="G98" s="63"/>
      <c r="H98" s="61"/>
      <c r="I98" s="65"/>
      <c r="J98" s="66"/>
      <c r="K98" s="65"/>
      <c r="L98" s="65"/>
      <c r="M98" s="66"/>
      <c r="N98" s="66"/>
      <c r="O98" s="67"/>
      <c r="P98" s="67"/>
      <c r="Q98" s="63"/>
      <c r="R98" s="63"/>
    </row>
    <row r="99" spans="1:18" ht="12.75" customHeight="1" x14ac:dyDescent="0.2">
      <c r="A99" s="61"/>
      <c r="B99" s="62"/>
      <c r="C99" s="61"/>
      <c r="D99" s="63"/>
      <c r="E99" s="64"/>
      <c r="F99" s="62"/>
      <c r="G99" s="63"/>
      <c r="H99" s="61"/>
      <c r="I99" s="65"/>
      <c r="J99" s="66"/>
      <c r="K99" s="65"/>
      <c r="L99" s="65"/>
      <c r="M99" s="66"/>
      <c r="N99" s="66"/>
      <c r="O99" s="67"/>
      <c r="P99" s="67"/>
      <c r="Q99" s="63"/>
      <c r="R99" s="63"/>
    </row>
    <row r="100" spans="1:18" ht="12.75" customHeight="1" x14ac:dyDescent="0.2">
      <c r="A100" s="61"/>
      <c r="B100" s="62"/>
      <c r="C100" s="61"/>
      <c r="D100" s="63"/>
      <c r="E100" s="64"/>
      <c r="F100" s="62"/>
      <c r="G100" s="63"/>
      <c r="H100" s="61"/>
      <c r="I100" s="65"/>
      <c r="J100" s="66"/>
      <c r="K100" s="65"/>
      <c r="L100" s="65"/>
      <c r="M100" s="66"/>
      <c r="N100" s="66"/>
      <c r="O100" s="67"/>
      <c r="P100" s="67"/>
      <c r="Q100" s="63"/>
      <c r="R100" s="63"/>
    </row>
    <row r="101" spans="1:18" ht="12.75" customHeight="1" x14ac:dyDescent="0.2">
      <c r="A101" s="61"/>
      <c r="B101" s="62"/>
      <c r="C101" s="61"/>
      <c r="D101" s="63"/>
      <c r="E101" s="64"/>
      <c r="F101" s="62"/>
      <c r="G101" s="63"/>
      <c r="H101" s="61"/>
      <c r="I101" s="65"/>
      <c r="J101" s="66"/>
      <c r="K101" s="65"/>
      <c r="L101" s="65"/>
      <c r="M101" s="66"/>
      <c r="N101" s="66"/>
      <c r="O101" s="67"/>
      <c r="P101" s="67"/>
      <c r="Q101" s="63"/>
      <c r="R101" s="63"/>
    </row>
    <row r="102" spans="1:18" ht="12.75" customHeight="1" x14ac:dyDescent="0.2">
      <c r="A102" s="61"/>
      <c r="B102" s="62"/>
      <c r="C102" s="61"/>
      <c r="D102" s="63"/>
      <c r="E102" s="64"/>
      <c r="F102" s="62"/>
      <c r="G102" s="63"/>
      <c r="H102" s="61"/>
      <c r="I102" s="65"/>
      <c r="J102" s="66"/>
      <c r="K102" s="65"/>
      <c r="L102" s="65"/>
      <c r="M102" s="66"/>
      <c r="N102" s="66"/>
      <c r="O102" s="67"/>
      <c r="P102" s="67"/>
      <c r="Q102" s="63"/>
      <c r="R102" s="63"/>
    </row>
    <row r="103" spans="1:18" ht="12.75" customHeight="1" x14ac:dyDescent="0.2">
      <c r="A103" s="61"/>
      <c r="B103" s="62"/>
      <c r="C103" s="61"/>
      <c r="D103" s="63"/>
      <c r="E103" s="64"/>
      <c r="F103" s="62"/>
      <c r="G103" s="63"/>
      <c r="H103" s="61"/>
      <c r="I103" s="65"/>
      <c r="J103" s="66"/>
      <c r="K103" s="65"/>
      <c r="L103" s="65"/>
      <c r="M103" s="66"/>
      <c r="N103" s="66"/>
      <c r="O103" s="67"/>
      <c r="P103" s="67"/>
      <c r="Q103" s="63"/>
      <c r="R103" s="63"/>
    </row>
    <row r="104" spans="1:18" ht="12.75" customHeight="1" x14ac:dyDescent="0.2">
      <c r="A104" s="61"/>
      <c r="B104" s="62"/>
      <c r="C104" s="61"/>
      <c r="D104" s="63"/>
      <c r="E104" s="64"/>
      <c r="F104" s="62"/>
      <c r="G104" s="63"/>
      <c r="H104" s="61"/>
      <c r="I104" s="65"/>
      <c r="J104" s="66"/>
      <c r="K104" s="65"/>
      <c r="L104" s="65"/>
      <c r="M104" s="66"/>
      <c r="N104" s="66"/>
      <c r="O104" s="67"/>
      <c r="P104" s="67"/>
      <c r="Q104" s="63"/>
      <c r="R104" s="63"/>
    </row>
    <row r="105" spans="1:18" ht="12.75" customHeight="1" x14ac:dyDescent="0.2">
      <c r="A105" s="61"/>
      <c r="B105" s="62"/>
      <c r="C105" s="61"/>
      <c r="D105" s="63"/>
      <c r="E105" s="64"/>
      <c r="F105" s="62"/>
      <c r="G105" s="63"/>
      <c r="H105" s="61"/>
      <c r="I105" s="65"/>
      <c r="J105" s="66"/>
      <c r="K105" s="65"/>
      <c r="L105" s="65"/>
      <c r="M105" s="66"/>
      <c r="N105" s="66"/>
      <c r="O105" s="67"/>
      <c r="P105" s="67"/>
      <c r="Q105" s="63"/>
      <c r="R105" s="63"/>
    </row>
    <row r="106" spans="1:18" ht="12.75" customHeight="1" x14ac:dyDescent="0.2">
      <c r="A106" s="61"/>
      <c r="B106" s="62"/>
      <c r="C106" s="61"/>
      <c r="D106" s="63"/>
      <c r="E106" s="64"/>
      <c r="F106" s="62"/>
      <c r="G106" s="63"/>
      <c r="H106" s="61"/>
      <c r="I106" s="65"/>
      <c r="J106" s="66"/>
      <c r="K106" s="65"/>
      <c r="L106" s="65"/>
      <c r="M106" s="66"/>
      <c r="N106" s="66"/>
      <c r="O106" s="67"/>
      <c r="P106" s="67"/>
      <c r="Q106" s="63"/>
      <c r="R106" s="63"/>
    </row>
    <row r="107" spans="1:18" ht="12.75" customHeight="1" x14ac:dyDescent="0.2">
      <c r="A107" s="61"/>
      <c r="B107" s="62"/>
      <c r="C107" s="61"/>
      <c r="D107" s="63"/>
      <c r="E107" s="64"/>
      <c r="F107" s="62"/>
      <c r="G107" s="63"/>
      <c r="H107" s="61"/>
      <c r="I107" s="65"/>
      <c r="J107" s="66"/>
      <c r="K107" s="65"/>
      <c r="L107" s="65"/>
      <c r="M107" s="66"/>
      <c r="N107" s="66"/>
      <c r="O107" s="67"/>
      <c r="P107" s="67"/>
      <c r="Q107" s="63"/>
      <c r="R107" s="63"/>
    </row>
    <row r="108" spans="1:18" ht="12.75" customHeight="1" x14ac:dyDescent="0.2">
      <c r="A108" s="61"/>
      <c r="B108" s="62"/>
      <c r="C108" s="61"/>
      <c r="D108" s="63"/>
      <c r="E108" s="64"/>
      <c r="F108" s="62"/>
      <c r="G108" s="63"/>
      <c r="H108" s="61"/>
      <c r="I108" s="65"/>
      <c r="J108" s="66"/>
      <c r="K108" s="65"/>
      <c r="L108" s="65"/>
      <c r="M108" s="66"/>
      <c r="N108" s="66"/>
      <c r="O108" s="67"/>
      <c r="P108" s="67"/>
      <c r="Q108" s="63"/>
      <c r="R108" s="63"/>
    </row>
    <row r="109" spans="1:18" ht="12.75" customHeight="1" x14ac:dyDescent="0.2">
      <c r="A109" s="61"/>
      <c r="B109" s="62"/>
      <c r="C109" s="61"/>
      <c r="D109" s="63"/>
      <c r="E109" s="64"/>
      <c r="F109" s="62"/>
      <c r="G109" s="63"/>
      <c r="H109" s="61"/>
      <c r="I109" s="65"/>
      <c r="J109" s="66"/>
      <c r="K109" s="65"/>
      <c r="L109" s="65"/>
      <c r="M109" s="66"/>
      <c r="N109" s="66"/>
      <c r="O109" s="67"/>
      <c r="P109" s="67"/>
      <c r="Q109" s="63"/>
      <c r="R109" s="63"/>
    </row>
    <row r="110" spans="1:18" ht="12.75" customHeight="1" x14ac:dyDescent="0.2">
      <c r="A110" s="61"/>
      <c r="B110" s="62"/>
      <c r="C110" s="61"/>
      <c r="D110" s="63"/>
      <c r="E110" s="64"/>
      <c r="F110" s="62"/>
      <c r="G110" s="63"/>
      <c r="H110" s="61"/>
      <c r="I110" s="65"/>
      <c r="J110" s="66"/>
      <c r="K110" s="65"/>
      <c r="L110" s="65"/>
      <c r="M110" s="66"/>
      <c r="N110" s="66"/>
      <c r="O110" s="67"/>
      <c r="P110" s="67"/>
      <c r="Q110" s="63"/>
      <c r="R110" s="63"/>
    </row>
    <row r="111" spans="1:18" ht="12.75" customHeight="1" x14ac:dyDescent="0.2">
      <c r="A111" s="61"/>
      <c r="B111" s="62"/>
      <c r="C111" s="61"/>
      <c r="D111" s="63"/>
      <c r="E111" s="64"/>
      <c r="F111" s="62"/>
      <c r="G111" s="63"/>
      <c r="H111" s="61"/>
      <c r="I111" s="65"/>
      <c r="J111" s="66"/>
      <c r="K111" s="65"/>
      <c r="L111" s="65"/>
      <c r="M111" s="66"/>
      <c r="N111" s="66"/>
      <c r="O111" s="67"/>
      <c r="P111" s="67"/>
      <c r="Q111" s="63"/>
      <c r="R111" s="63"/>
    </row>
    <row r="112" spans="1:18" ht="12.75" customHeight="1" x14ac:dyDescent="0.2">
      <c r="A112" s="61"/>
      <c r="B112" s="62"/>
      <c r="C112" s="61"/>
      <c r="D112" s="63"/>
      <c r="E112" s="64"/>
      <c r="F112" s="62"/>
      <c r="G112" s="63"/>
      <c r="H112" s="61"/>
      <c r="I112" s="65"/>
      <c r="J112" s="66"/>
      <c r="K112" s="65"/>
      <c r="L112" s="65"/>
      <c r="M112" s="66"/>
      <c r="N112" s="66"/>
      <c r="O112" s="67"/>
      <c r="P112" s="67"/>
      <c r="Q112" s="63"/>
      <c r="R112" s="63"/>
    </row>
    <row r="113" spans="1:18" ht="12.75" customHeight="1" x14ac:dyDescent="0.2">
      <c r="A113" s="61"/>
      <c r="B113" s="62"/>
      <c r="C113" s="61"/>
      <c r="D113" s="63"/>
      <c r="E113" s="64"/>
      <c r="F113" s="62"/>
      <c r="G113" s="63"/>
      <c r="H113" s="61"/>
      <c r="I113" s="65"/>
      <c r="J113" s="66"/>
      <c r="K113" s="65"/>
      <c r="L113" s="65"/>
      <c r="M113" s="66"/>
      <c r="N113" s="66"/>
      <c r="O113" s="67"/>
      <c r="P113" s="67"/>
      <c r="Q113" s="63"/>
      <c r="R113" s="63"/>
    </row>
    <row r="114" spans="1:18" ht="12.75" customHeight="1" x14ac:dyDescent="0.2">
      <c r="A114" s="61"/>
      <c r="B114" s="62"/>
      <c r="C114" s="61"/>
      <c r="D114" s="63"/>
      <c r="E114" s="64"/>
      <c r="F114" s="62"/>
      <c r="G114" s="63"/>
      <c r="H114" s="61"/>
      <c r="I114" s="65"/>
      <c r="J114" s="66"/>
      <c r="K114" s="65"/>
      <c r="L114" s="65"/>
      <c r="M114" s="66"/>
      <c r="N114" s="66"/>
      <c r="O114" s="67"/>
      <c r="P114" s="67"/>
      <c r="Q114" s="63"/>
      <c r="R114" s="63"/>
    </row>
    <row r="115" spans="1:18" ht="12.75" customHeight="1" x14ac:dyDescent="0.2">
      <c r="A115" s="61"/>
      <c r="B115" s="62"/>
      <c r="C115" s="61"/>
      <c r="D115" s="63"/>
      <c r="E115" s="64"/>
      <c r="F115" s="62"/>
      <c r="G115" s="63"/>
      <c r="H115" s="61"/>
      <c r="I115" s="65"/>
      <c r="J115" s="66"/>
      <c r="K115" s="65"/>
      <c r="L115" s="65"/>
      <c r="M115" s="66"/>
      <c r="N115" s="66"/>
      <c r="O115" s="67"/>
      <c r="P115" s="67"/>
      <c r="Q115" s="63"/>
      <c r="R115" s="63"/>
    </row>
    <row r="116" spans="1:18" ht="12.75" customHeight="1" x14ac:dyDescent="0.2">
      <c r="A116" s="61"/>
      <c r="B116" s="62"/>
      <c r="C116" s="61"/>
      <c r="D116" s="63"/>
      <c r="E116" s="64"/>
      <c r="F116" s="62"/>
      <c r="G116" s="63"/>
      <c r="H116" s="61"/>
      <c r="I116" s="65"/>
      <c r="J116" s="66"/>
      <c r="K116" s="65"/>
      <c r="L116" s="65"/>
      <c r="M116" s="66"/>
      <c r="N116" s="66"/>
      <c r="O116" s="67"/>
      <c r="P116" s="67"/>
      <c r="Q116" s="63"/>
      <c r="R116" s="63"/>
    </row>
    <row r="117" spans="1:18" ht="12.75" customHeight="1" x14ac:dyDescent="0.2">
      <c r="A117" s="61"/>
      <c r="B117" s="62"/>
      <c r="C117" s="61"/>
      <c r="D117" s="63"/>
      <c r="E117" s="64"/>
      <c r="F117" s="62"/>
      <c r="G117" s="63"/>
      <c r="H117" s="61"/>
      <c r="I117" s="65"/>
      <c r="J117" s="66"/>
      <c r="K117" s="65"/>
      <c r="L117" s="65"/>
      <c r="M117" s="66"/>
      <c r="N117" s="66"/>
      <c r="O117" s="67"/>
      <c r="P117" s="67"/>
      <c r="Q117" s="63"/>
      <c r="R117" s="63"/>
    </row>
    <row r="118" spans="1:18" ht="12.75" customHeight="1" x14ac:dyDescent="0.2">
      <c r="A118" s="61"/>
      <c r="B118" s="62"/>
      <c r="C118" s="61"/>
      <c r="D118" s="63"/>
      <c r="E118" s="64"/>
      <c r="F118" s="62"/>
      <c r="G118" s="63"/>
      <c r="H118" s="61"/>
      <c r="I118" s="65"/>
      <c r="J118" s="66"/>
      <c r="K118" s="65"/>
      <c r="L118" s="65"/>
      <c r="M118" s="66"/>
      <c r="N118" s="66"/>
      <c r="O118" s="67"/>
      <c r="P118" s="67"/>
      <c r="Q118" s="63"/>
      <c r="R118" s="63"/>
    </row>
    <row r="119" spans="1:18" ht="12.75" customHeight="1" x14ac:dyDescent="0.2">
      <c r="A119" s="61"/>
      <c r="B119" s="62"/>
      <c r="C119" s="61"/>
      <c r="D119" s="63"/>
      <c r="E119" s="64"/>
      <c r="F119" s="62"/>
      <c r="G119" s="63"/>
      <c r="H119" s="61"/>
      <c r="I119" s="65"/>
      <c r="J119" s="66"/>
      <c r="K119" s="65"/>
      <c r="L119" s="65"/>
      <c r="M119" s="66"/>
      <c r="N119" s="66"/>
      <c r="O119" s="67"/>
      <c r="P119" s="67"/>
      <c r="Q119" s="63"/>
      <c r="R119" s="63"/>
    </row>
    <row r="120" spans="1:18" ht="12.75" customHeight="1" x14ac:dyDescent="0.2">
      <c r="A120" s="61"/>
      <c r="B120" s="62"/>
      <c r="C120" s="61"/>
      <c r="D120" s="63"/>
      <c r="E120" s="64"/>
      <c r="F120" s="62"/>
      <c r="G120" s="63"/>
      <c r="H120" s="61"/>
      <c r="I120" s="65"/>
      <c r="J120" s="66"/>
      <c r="K120" s="65"/>
      <c r="L120" s="65"/>
      <c r="M120" s="66"/>
      <c r="N120" s="66"/>
      <c r="O120" s="67"/>
      <c r="P120" s="67"/>
      <c r="Q120" s="63"/>
      <c r="R120" s="63"/>
    </row>
    <row r="121" spans="1:18" ht="12.75" customHeight="1" x14ac:dyDescent="0.2">
      <c r="A121" s="61"/>
      <c r="B121" s="62"/>
      <c r="C121" s="61"/>
      <c r="D121" s="63"/>
      <c r="E121" s="64"/>
      <c r="F121" s="62"/>
      <c r="G121" s="63"/>
      <c r="H121" s="61"/>
      <c r="I121" s="65"/>
      <c r="J121" s="66"/>
      <c r="K121" s="65"/>
      <c r="L121" s="65"/>
      <c r="M121" s="66"/>
      <c r="N121" s="66"/>
      <c r="O121" s="67"/>
      <c r="P121" s="67"/>
      <c r="Q121" s="63"/>
      <c r="R121" s="63"/>
    </row>
    <row r="122" spans="1:18" ht="12.75" customHeight="1" x14ac:dyDescent="0.2">
      <c r="A122" s="61"/>
      <c r="B122" s="62"/>
      <c r="C122" s="61"/>
      <c r="D122" s="63"/>
      <c r="E122" s="64"/>
      <c r="F122" s="62"/>
      <c r="G122" s="63"/>
      <c r="H122" s="61"/>
      <c r="I122" s="65"/>
      <c r="J122" s="66"/>
      <c r="K122" s="65"/>
      <c r="L122" s="65"/>
      <c r="M122" s="66"/>
      <c r="N122" s="66"/>
      <c r="O122" s="67"/>
      <c r="P122" s="67"/>
      <c r="Q122" s="63"/>
      <c r="R122" s="63"/>
    </row>
    <row r="123" spans="1:18" ht="12.75" customHeight="1" x14ac:dyDescent="0.2">
      <c r="A123" s="61"/>
      <c r="B123" s="62"/>
      <c r="C123" s="61"/>
      <c r="D123" s="63"/>
      <c r="E123" s="64"/>
      <c r="F123" s="62"/>
      <c r="G123" s="63"/>
      <c r="H123" s="61"/>
      <c r="I123" s="65"/>
      <c r="J123" s="66"/>
      <c r="K123" s="65"/>
      <c r="L123" s="65"/>
      <c r="M123" s="66"/>
      <c r="N123" s="66"/>
      <c r="O123" s="67"/>
      <c r="P123" s="67"/>
      <c r="Q123" s="63"/>
      <c r="R123" s="63"/>
    </row>
    <row r="124" spans="1:18" ht="12.75" customHeight="1" x14ac:dyDescent="0.2">
      <c r="A124" s="61"/>
      <c r="B124" s="62"/>
      <c r="C124" s="61"/>
      <c r="D124" s="63"/>
      <c r="E124" s="64"/>
      <c r="F124" s="62"/>
      <c r="G124" s="63"/>
      <c r="H124" s="61"/>
      <c r="I124" s="65"/>
      <c r="J124" s="66"/>
      <c r="K124" s="65"/>
      <c r="L124" s="65"/>
      <c r="M124" s="66"/>
      <c r="N124" s="66"/>
      <c r="O124" s="67"/>
      <c r="P124" s="67"/>
      <c r="Q124" s="63"/>
      <c r="R124" s="63"/>
    </row>
    <row r="125" spans="1:18" ht="12.75" customHeight="1" x14ac:dyDescent="0.2">
      <c r="A125" s="61"/>
      <c r="B125" s="62"/>
      <c r="C125" s="61"/>
      <c r="D125" s="63"/>
      <c r="E125" s="64"/>
      <c r="F125" s="62"/>
      <c r="G125" s="63"/>
      <c r="H125" s="61"/>
      <c r="I125" s="65"/>
      <c r="J125" s="66"/>
      <c r="K125" s="65"/>
      <c r="L125" s="65"/>
      <c r="M125" s="66"/>
      <c r="N125" s="66"/>
      <c r="O125" s="67"/>
      <c r="P125" s="67"/>
      <c r="Q125" s="63"/>
      <c r="R125" s="63"/>
    </row>
    <row r="126" spans="1:18" ht="12.75" customHeight="1" x14ac:dyDescent="0.2">
      <c r="A126" s="61"/>
      <c r="B126" s="62"/>
      <c r="C126" s="61"/>
      <c r="D126" s="63"/>
      <c r="E126" s="64"/>
      <c r="F126" s="62"/>
      <c r="G126" s="63"/>
      <c r="H126" s="61"/>
      <c r="I126" s="65"/>
      <c r="J126" s="66"/>
      <c r="K126" s="65"/>
      <c r="L126" s="65"/>
      <c r="M126" s="66"/>
      <c r="N126" s="66"/>
      <c r="O126" s="67"/>
      <c r="P126" s="67"/>
      <c r="Q126" s="63"/>
      <c r="R126" s="63"/>
    </row>
    <row r="127" spans="1:18" ht="12.75" customHeight="1" x14ac:dyDescent="0.2">
      <c r="A127" s="61"/>
      <c r="B127" s="62"/>
      <c r="C127" s="61"/>
      <c r="D127" s="63"/>
      <c r="E127" s="64"/>
      <c r="F127" s="62"/>
      <c r="G127" s="63"/>
      <c r="H127" s="61"/>
      <c r="I127" s="65"/>
      <c r="J127" s="66"/>
      <c r="K127" s="65"/>
      <c r="L127" s="65"/>
      <c r="M127" s="66"/>
      <c r="N127" s="66"/>
      <c r="O127" s="67"/>
      <c r="P127" s="67"/>
      <c r="Q127" s="63"/>
      <c r="R127" s="63"/>
    </row>
    <row r="128" spans="1:18" ht="12.75" customHeight="1" x14ac:dyDescent="0.2">
      <c r="A128" s="61"/>
      <c r="B128" s="62"/>
      <c r="C128" s="61"/>
      <c r="D128" s="63"/>
      <c r="E128" s="64"/>
      <c r="F128" s="62"/>
      <c r="G128" s="63"/>
      <c r="H128" s="61"/>
      <c r="I128" s="65"/>
      <c r="J128" s="66"/>
      <c r="K128" s="65"/>
      <c r="L128" s="65"/>
      <c r="M128" s="66"/>
      <c r="N128" s="66"/>
      <c r="O128" s="67"/>
      <c r="P128" s="67"/>
      <c r="Q128" s="63"/>
      <c r="R128" s="63"/>
    </row>
    <row r="129" spans="1:18" ht="12.75" customHeight="1" x14ac:dyDescent="0.2">
      <c r="A129" s="61"/>
      <c r="B129" s="62"/>
      <c r="C129" s="61"/>
      <c r="D129" s="63"/>
      <c r="E129" s="64"/>
      <c r="F129" s="62"/>
      <c r="G129" s="63"/>
      <c r="H129" s="61"/>
      <c r="I129" s="65"/>
      <c r="J129" s="66"/>
      <c r="K129" s="65"/>
      <c r="L129" s="65"/>
      <c r="M129" s="66"/>
      <c r="N129" s="66"/>
      <c r="O129" s="67"/>
      <c r="P129" s="67"/>
      <c r="Q129" s="63"/>
      <c r="R129" s="63"/>
    </row>
    <row r="130" spans="1:18" ht="12.75" customHeight="1" x14ac:dyDescent="0.2">
      <c r="A130" s="61"/>
      <c r="B130" s="62"/>
      <c r="C130" s="61"/>
      <c r="D130" s="63"/>
      <c r="E130" s="64"/>
      <c r="F130" s="62"/>
      <c r="G130" s="63"/>
      <c r="H130" s="61"/>
      <c r="I130" s="65"/>
      <c r="J130" s="66"/>
      <c r="K130" s="65"/>
      <c r="L130" s="65"/>
      <c r="M130" s="66"/>
      <c r="N130" s="66"/>
      <c r="O130" s="67"/>
      <c r="P130" s="67"/>
      <c r="Q130" s="63"/>
      <c r="R130" s="63"/>
    </row>
    <row r="131" spans="1:18" ht="12.75" customHeight="1" x14ac:dyDescent="0.2">
      <c r="A131" s="61"/>
      <c r="B131" s="62"/>
      <c r="C131" s="61"/>
      <c r="D131" s="63"/>
      <c r="E131" s="64"/>
      <c r="F131" s="62"/>
      <c r="G131" s="63"/>
      <c r="H131" s="61"/>
      <c r="I131" s="65"/>
      <c r="J131" s="66"/>
      <c r="K131" s="65"/>
      <c r="L131" s="65"/>
      <c r="M131" s="66"/>
      <c r="N131" s="66"/>
      <c r="O131" s="67"/>
      <c r="P131" s="67"/>
      <c r="Q131" s="63"/>
      <c r="R131" s="63"/>
    </row>
    <row r="132" spans="1:18" ht="12.75" customHeight="1" x14ac:dyDescent="0.2">
      <c r="A132" s="61"/>
      <c r="B132" s="62"/>
      <c r="C132" s="61"/>
      <c r="D132" s="63"/>
      <c r="E132" s="64"/>
      <c r="F132" s="62"/>
      <c r="G132" s="63"/>
      <c r="H132" s="61"/>
      <c r="I132" s="65"/>
      <c r="J132" s="66"/>
      <c r="K132" s="65"/>
      <c r="L132" s="65"/>
      <c r="M132" s="66"/>
      <c r="N132" s="66"/>
      <c r="O132" s="67"/>
      <c r="P132" s="67"/>
      <c r="Q132" s="63"/>
      <c r="R132" s="63"/>
    </row>
    <row r="133" spans="1:18" ht="12.75" customHeight="1" x14ac:dyDescent="0.2">
      <c r="A133" s="61"/>
      <c r="B133" s="62"/>
      <c r="C133" s="61"/>
      <c r="D133" s="63"/>
      <c r="E133" s="64"/>
      <c r="F133" s="62"/>
      <c r="G133" s="63"/>
      <c r="H133" s="61"/>
      <c r="I133" s="65"/>
      <c r="J133" s="66"/>
      <c r="K133" s="65"/>
      <c r="L133" s="65"/>
      <c r="M133" s="66"/>
      <c r="N133" s="66"/>
      <c r="O133" s="67"/>
      <c r="P133" s="67"/>
      <c r="Q133" s="63"/>
      <c r="R133" s="63"/>
    </row>
    <row r="134" spans="1:18" ht="12.75" customHeight="1" x14ac:dyDescent="0.2">
      <c r="A134" s="61"/>
      <c r="B134" s="62"/>
      <c r="C134" s="61"/>
      <c r="D134" s="63"/>
      <c r="E134" s="64"/>
      <c r="F134" s="62"/>
      <c r="G134" s="63"/>
      <c r="H134" s="61"/>
      <c r="I134" s="65"/>
      <c r="J134" s="66"/>
      <c r="K134" s="65"/>
      <c r="L134" s="65"/>
      <c r="M134" s="66"/>
      <c r="N134" s="66"/>
      <c r="O134" s="67"/>
      <c r="P134" s="67"/>
      <c r="Q134" s="63"/>
      <c r="R134" s="63"/>
    </row>
    <row r="135" spans="1:18" ht="12.75" customHeight="1" x14ac:dyDescent="0.2">
      <c r="A135" s="61"/>
      <c r="B135" s="62"/>
      <c r="C135" s="61"/>
      <c r="D135" s="63"/>
      <c r="E135" s="64"/>
      <c r="F135" s="62"/>
      <c r="G135" s="63"/>
      <c r="H135" s="61"/>
      <c r="I135" s="65"/>
      <c r="J135" s="66"/>
      <c r="K135" s="65"/>
      <c r="L135" s="65"/>
      <c r="M135" s="66"/>
      <c r="N135" s="66"/>
      <c r="O135" s="67"/>
      <c r="P135" s="67"/>
      <c r="Q135" s="63"/>
      <c r="R135" s="63"/>
    </row>
    <row r="136" spans="1:18" ht="12.75" customHeight="1" x14ac:dyDescent="0.2">
      <c r="A136" s="61"/>
      <c r="B136" s="62"/>
      <c r="C136" s="61"/>
      <c r="D136" s="63"/>
      <c r="E136" s="64"/>
      <c r="F136" s="62"/>
      <c r="G136" s="63"/>
      <c r="H136" s="61"/>
      <c r="I136" s="65"/>
      <c r="J136" s="66"/>
      <c r="K136" s="65"/>
      <c r="L136" s="65"/>
      <c r="M136" s="66"/>
      <c r="N136" s="66"/>
      <c r="O136" s="67"/>
      <c r="P136" s="67"/>
      <c r="Q136" s="63"/>
      <c r="R136" s="63"/>
    </row>
    <row r="137" spans="1:18" ht="12.75" customHeight="1" x14ac:dyDescent="0.2">
      <c r="A137" s="61"/>
      <c r="B137" s="62"/>
      <c r="C137" s="61"/>
      <c r="D137" s="63"/>
      <c r="E137" s="64"/>
      <c r="F137" s="62"/>
      <c r="G137" s="63"/>
      <c r="H137" s="61"/>
      <c r="I137" s="65"/>
      <c r="J137" s="66"/>
      <c r="K137" s="65"/>
      <c r="L137" s="65"/>
      <c r="M137" s="66"/>
      <c r="N137" s="66"/>
      <c r="O137" s="67"/>
      <c r="P137" s="67"/>
      <c r="Q137" s="63"/>
      <c r="R137" s="63"/>
    </row>
    <row r="138" spans="1:18" ht="12.75" customHeight="1" x14ac:dyDescent="0.2">
      <c r="A138" s="61"/>
      <c r="B138" s="62"/>
      <c r="C138" s="61"/>
      <c r="D138" s="63"/>
      <c r="E138" s="64"/>
      <c r="F138" s="62"/>
      <c r="G138" s="63"/>
      <c r="H138" s="61"/>
      <c r="I138" s="65"/>
      <c r="J138" s="66"/>
      <c r="K138" s="65"/>
      <c r="L138" s="65"/>
      <c r="M138" s="66"/>
      <c r="N138" s="66"/>
      <c r="O138" s="67"/>
      <c r="P138" s="67"/>
      <c r="Q138" s="63"/>
      <c r="R138" s="63"/>
    </row>
    <row r="139" spans="1:18" ht="12.75" customHeight="1" x14ac:dyDescent="0.2">
      <c r="A139" s="61"/>
      <c r="B139" s="62"/>
      <c r="C139" s="61"/>
      <c r="D139" s="63"/>
      <c r="E139" s="64"/>
      <c r="F139" s="62"/>
      <c r="G139" s="63"/>
      <c r="H139" s="61"/>
      <c r="I139" s="65"/>
      <c r="J139" s="66"/>
      <c r="K139" s="65"/>
      <c r="L139" s="65"/>
      <c r="M139" s="66"/>
      <c r="N139" s="66"/>
      <c r="O139" s="67"/>
      <c r="P139" s="67"/>
      <c r="Q139" s="63"/>
      <c r="R139" s="63"/>
    </row>
    <row r="140" spans="1:18" ht="12.75" customHeight="1" x14ac:dyDescent="0.2">
      <c r="A140" s="61"/>
      <c r="B140" s="62"/>
      <c r="C140" s="61"/>
      <c r="D140" s="63"/>
      <c r="E140" s="64"/>
      <c r="F140" s="62"/>
      <c r="G140" s="63"/>
      <c r="H140" s="61"/>
      <c r="I140" s="65"/>
      <c r="J140" s="66"/>
      <c r="K140" s="65"/>
      <c r="L140" s="65"/>
      <c r="M140" s="66"/>
      <c r="N140" s="66"/>
      <c r="O140" s="67"/>
      <c r="P140" s="67"/>
      <c r="Q140" s="63"/>
      <c r="R140" s="63"/>
    </row>
    <row r="141" spans="1:18" ht="12.75" customHeight="1" x14ac:dyDescent="0.2">
      <c r="A141" s="61"/>
      <c r="B141" s="62"/>
      <c r="C141" s="61"/>
      <c r="D141" s="63"/>
      <c r="E141" s="64"/>
      <c r="F141" s="62"/>
      <c r="G141" s="63"/>
      <c r="H141" s="61"/>
      <c r="I141" s="65"/>
      <c r="J141" s="66"/>
      <c r="K141" s="65"/>
      <c r="L141" s="65"/>
      <c r="M141" s="66"/>
      <c r="N141" s="66"/>
      <c r="O141" s="67"/>
      <c r="P141" s="67"/>
      <c r="Q141" s="63"/>
      <c r="R141" s="63"/>
    </row>
    <row r="142" spans="1:18" ht="12.75" customHeight="1" x14ac:dyDescent="0.2">
      <c r="A142" s="61"/>
      <c r="B142" s="62"/>
      <c r="C142" s="61"/>
      <c r="D142" s="63"/>
      <c r="E142" s="64"/>
      <c r="F142" s="62"/>
      <c r="G142" s="63"/>
      <c r="H142" s="61"/>
      <c r="I142" s="65"/>
      <c r="J142" s="66"/>
      <c r="K142" s="65"/>
      <c r="L142" s="65"/>
      <c r="M142" s="66"/>
      <c r="N142" s="66"/>
      <c r="O142" s="67"/>
      <c r="P142" s="67"/>
      <c r="Q142" s="63"/>
      <c r="R142" s="63"/>
    </row>
    <row r="143" spans="1:18" ht="12.75" customHeight="1" x14ac:dyDescent="0.2">
      <c r="A143" s="61"/>
      <c r="B143" s="62"/>
      <c r="C143" s="61"/>
      <c r="D143" s="63"/>
      <c r="E143" s="64"/>
      <c r="F143" s="62"/>
      <c r="G143" s="63"/>
      <c r="H143" s="61"/>
      <c r="I143" s="65"/>
      <c r="J143" s="66"/>
      <c r="K143" s="65"/>
      <c r="L143" s="65"/>
      <c r="M143" s="66"/>
      <c r="N143" s="66"/>
      <c r="O143" s="67"/>
      <c r="P143" s="67"/>
      <c r="Q143" s="63"/>
      <c r="R143" s="63"/>
    </row>
    <row r="144" spans="1:18" ht="12.75" customHeight="1" x14ac:dyDescent="0.2">
      <c r="A144" s="61"/>
      <c r="B144" s="62"/>
      <c r="C144" s="61"/>
      <c r="D144" s="63"/>
      <c r="E144" s="64"/>
      <c r="F144" s="62"/>
      <c r="G144" s="63"/>
      <c r="H144" s="61"/>
      <c r="I144" s="65"/>
      <c r="J144" s="66"/>
      <c r="K144" s="65"/>
      <c r="L144" s="65"/>
      <c r="M144" s="66"/>
      <c r="N144" s="66"/>
      <c r="O144" s="67"/>
      <c r="P144" s="67"/>
      <c r="Q144" s="63"/>
      <c r="R144" s="63"/>
    </row>
    <row r="145" spans="1:18" ht="12.75" customHeight="1" x14ac:dyDescent="0.2">
      <c r="A145" s="61"/>
      <c r="B145" s="62"/>
      <c r="C145" s="61"/>
      <c r="D145" s="63"/>
      <c r="E145" s="64"/>
      <c r="F145" s="62"/>
      <c r="G145" s="63"/>
      <c r="H145" s="61"/>
      <c r="I145" s="65"/>
      <c r="J145" s="66"/>
      <c r="K145" s="65"/>
      <c r="L145" s="65"/>
      <c r="M145" s="66"/>
      <c r="N145" s="66"/>
      <c r="O145" s="67"/>
      <c r="P145" s="68"/>
      <c r="Q145" s="63"/>
      <c r="R145" s="63"/>
    </row>
    <row r="146" spans="1:18" ht="12.75" customHeight="1" x14ac:dyDescent="0.2">
      <c r="A146" s="61"/>
      <c r="B146" s="62"/>
      <c r="C146" s="61"/>
      <c r="D146" s="63"/>
      <c r="E146" s="64"/>
      <c r="F146" s="62"/>
      <c r="G146" s="63"/>
      <c r="H146" s="61"/>
      <c r="I146" s="65"/>
      <c r="J146" s="66"/>
      <c r="K146" s="65"/>
      <c r="L146" s="65"/>
      <c r="M146" s="66"/>
      <c r="N146" s="66"/>
      <c r="O146" s="67"/>
      <c r="P146" s="67"/>
      <c r="Q146" s="63"/>
      <c r="R146" s="63"/>
    </row>
    <row r="147" spans="1:18" ht="12.75" customHeight="1" x14ac:dyDescent="0.2">
      <c r="A147" s="61"/>
      <c r="B147" s="62"/>
      <c r="C147" s="61"/>
      <c r="D147" s="63"/>
      <c r="E147" s="64"/>
      <c r="F147" s="62"/>
      <c r="G147" s="63"/>
      <c r="H147" s="61"/>
      <c r="I147" s="65"/>
      <c r="J147" s="66"/>
      <c r="K147" s="65"/>
      <c r="L147" s="65"/>
      <c r="M147" s="66"/>
      <c r="N147" s="66"/>
      <c r="O147" s="67"/>
      <c r="P147" s="68"/>
      <c r="Q147" s="63"/>
      <c r="R147" s="63"/>
    </row>
    <row r="148" spans="1:18" ht="12.75" customHeight="1" x14ac:dyDescent="0.2">
      <c r="A148" s="61"/>
      <c r="B148" s="62"/>
      <c r="C148" s="61"/>
      <c r="D148" s="63"/>
      <c r="E148" s="64"/>
      <c r="F148" s="62"/>
      <c r="G148" s="63"/>
      <c r="H148" s="61"/>
      <c r="I148" s="65"/>
      <c r="J148" s="66"/>
      <c r="K148" s="65"/>
      <c r="L148" s="65"/>
      <c r="M148" s="66"/>
      <c r="N148" s="66"/>
      <c r="O148" s="67"/>
      <c r="P148" s="67"/>
      <c r="Q148" s="63"/>
      <c r="R148" s="63"/>
    </row>
    <row r="149" spans="1:18" ht="12.75" customHeight="1" x14ac:dyDescent="0.2">
      <c r="A149" s="61"/>
      <c r="B149" s="62"/>
      <c r="C149" s="61"/>
      <c r="D149" s="63"/>
      <c r="E149" s="64"/>
      <c r="F149" s="62"/>
      <c r="G149" s="63"/>
      <c r="H149" s="61"/>
      <c r="I149" s="65"/>
      <c r="J149" s="66"/>
      <c r="K149" s="65"/>
      <c r="L149" s="65"/>
      <c r="M149" s="66"/>
      <c r="N149" s="66"/>
      <c r="O149" s="67"/>
      <c r="P149" s="67"/>
      <c r="Q149" s="63"/>
      <c r="R149" s="63"/>
    </row>
    <row r="150" spans="1:18" ht="12.75" customHeight="1" x14ac:dyDescent="0.2">
      <c r="A150" s="61"/>
      <c r="B150" s="62"/>
      <c r="C150" s="61"/>
      <c r="D150" s="63"/>
      <c r="E150" s="64"/>
      <c r="F150" s="62"/>
      <c r="G150" s="63"/>
      <c r="H150" s="61"/>
      <c r="I150" s="65"/>
      <c r="J150" s="66"/>
      <c r="K150" s="65"/>
      <c r="L150" s="65"/>
      <c r="M150" s="66"/>
      <c r="N150" s="66"/>
      <c r="O150" s="67"/>
      <c r="P150" s="67"/>
      <c r="Q150" s="63"/>
      <c r="R150" s="63"/>
    </row>
    <row r="151" spans="1:18" ht="12.75" customHeight="1" x14ac:dyDescent="0.2">
      <c r="A151" s="61"/>
      <c r="B151" s="62"/>
      <c r="C151" s="61"/>
      <c r="D151" s="63"/>
      <c r="E151" s="64"/>
      <c r="F151" s="62"/>
      <c r="G151" s="63"/>
      <c r="H151" s="61"/>
      <c r="I151" s="65"/>
      <c r="J151" s="66"/>
      <c r="K151" s="65"/>
      <c r="L151" s="65"/>
      <c r="M151" s="66"/>
      <c r="N151" s="66"/>
      <c r="O151" s="67"/>
      <c r="P151" s="67"/>
      <c r="Q151" s="63"/>
      <c r="R151" s="63"/>
    </row>
    <row r="152" spans="1:18" ht="12.75" customHeight="1" x14ac:dyDescent="0.2">
      <c r="A152" s="61"/>
      <c r="B152" s="62"/>
      <c r="C152" s="61"/>
      <c r="D152" s="63"/>
      <c r="E152" s="64"/>
      <c r="F152" s="62"/>
      <c r="G152" s="63"/>
      <c r="H152" s="61"/>
      <c r="I152" s="65"/>
      <c r="J152" s="66"/>
      <c r="K152" s="65"/>
      <c r="L152" s="65"/>
      <c r="M152" s="66"/>
      <c r="N152" s="66"/>
      <c r="O152" s="67"/>
      <c r="P152" s="67"/>
      <c r="Q152" s="63"/>
      <c r="R152" s="63"/>
    </row>
    <row r="153" spans="1:18" ht="12.75" customHeight="1" x14ac:dyDescent="0.2">
      <c r="A153" s="61"/>
      <c r="B153" s="62"/>
      <c r="C153" s="61"/>
      <c r="D153" s="63"/>
      <c r="E153" s="64"/>
      <c r="F153" s="62"/>
      <c r="G153" s="63"/>
      <c r="H153" s="61"/>
      <c r="I153" s="65"/>
      <c r="J153" s="66"/>
      <c r="K153" s="65"/>
      <c r="L153" s="65"/>
      <c r="M153" s="66"/>
      <c r="N153" s="66"/>
      <c r="O153" s="67"/>
      <c r="P153" s="67"/>
      <c r="Q153" s="63"/>
      <c r="R153" s="63"/>
    </row>
    <row r="154" spans="1:18" ht="12.75" customHeight="1" x14ac:dyDescent="0.2">
      <c r="A154" s="61"/>
      <c r="B154" s="62"/>
      <c r="C154" s="61"/>
      <c r="D154" s="63"/>
      <c r="E154" s="64"/>
      <c r="F154" s="62"/>
      <c r="G154" s="63"/>
      <c r="H154" s="61"/>
      <c r="I154" s="65"/>
      <c r="J154" s="66"/>
      <c r="K154" s="65"/>
      <c r="L154" s="65"/>
      <c r="M154" s="66"/>
      <c r="N154" s="66"/>
      <c r="O154" s="67"/>
      <c r="P154" s="67"/>
      <c r="Q154" s="63"/>
      <c r="R154" s="63"/>
    </row>
    <row r="155" spans="1:18" ht="12.75" customHeight="1" x14ac:dyDescent="0.2">
      <c r="A155" s="61"/>
      <c r="B155" s="62"/>
      <c r="C155" s="61"/>
      <c r="D155" s="63"/>
      <c r="E155" s="64"/>
      <c r="F155" s="62"/>
      <c r="G155" s="63"/>
      <c r="H155" s="61"/>
      <c r="I155" s="65"/>
      <c r="J155" s="66"/>
      <c r="K155" s="65"/>
      <c r="L155" s="65"/>
      <c r="M155" s="66"/>
      <c r="N155" s="66"/>
      <c r="O155" s="67"/>
      <c r="P155" s="67"/>
      <c r="Q155" s="63"/>
      <c r="R155" s="63"/>
    </row>
    <row r="156" spans="1:18" ht="12.75" customHeight="1" x14ac:dyDescent="0.2">
      <c r="A156" s="61"/>
      <c r="B156" s="62"/>
      <c r="C156" s="61"/>
      <c r="D156" s="63"/>
      <c r="E156" s="64"/>
      <c r="F156" s="62"/>
      <c r="G156" s="63"/>
      <c r="H156" s="61"/>
      <c r="I156" s="65"/>
      <c r="J156" s="66"/>
      <c r="K156" s="65"/>
      <c r="L156" s="65"/>
      <c r="M156" s="66"/>
      <c r="N156" s="66"/>
      <c r="O156" s="67"/>
      <c r="P156" s="67"/>
      <c r="Q156" s="63"/>
      <c r="R156" s="63"/>
    </row>
    <row r="157" spans="1:18" ht="12.75" customHeight="1" x14ac:dyDescent="0.2">
      <c r="A157" s="61"/>
      <c r="B157" s="62"/>
      <c r="C157" s="61"/>
      <c r="D157" s="63"/>
      <c r="E157" s="64"/>
      <c r="F157" s="62"/>
      <c r="G157" s="63"/>
      <c r="H157" s="61"/>
      <c r="I157" s="65"/>
      <c r="J157" s="66"/>
      <c r="K157" s="65"/>
      <c r="L157" s="65"/>
      <c r="M157" s="66"/>
      <c r="N157" s="66"/>
      <c r="O157" s="67"/>
      <c r="P157" s="67"/>
      <c r="Q157" s="63"/>
      <c r="R157" s="63"/>
    </row>
    <row r="158" spans="1:18" ht="12.75" customHeight="1" x14ac:dyDescent="0.2">
      <c r="A158" s="61"/>
      <c r="B158" s="62"/>
      <c r="C158" s="61"/>
      <c r="D158" s="63"/>
      <c r="E158" s="64"/>
      <c r="F158" s="62"/>
      <c r="G158" s="63"/>
      <c r="H158" s="61"/>
      <c r="I158" s="65"/>
      <c r="J158" s="66"/>
      <c r="K158" s="65"/>
      <c r="L158" s="65"/>
      <c r="M158" s="66"/>
      <c r="N158" s="66"/>
      <c r="O158" s="67"/>
      <c r="P158" s="67"/>
      <c r="Q158" s="63"/>
      <c r="R158" s="63"/>
    </row>
    <row r="159" spans="1:18" ht="12.75" customHeight="1" x14ac:dyDescent="0.2">
      <c r="A159" s="61"/>
      <c r="B159" s="62"/>
      <c r="C159" s="61"/>
      <c r="D159" s="63"/>
      <c r="E159" s="64"/>
      <c r="F159" s="62"/>
      <c r="G159" s="63"/>
      <c r="H159" s="61"/>
      <c r="I159" s="65"/>
      <c r="J159" s="66"/>
      <c r="K159" s="65"/>
      <c r="L159" s="65"/>
      <c r="M159" s="66"/>
      <c r="N159" s="66"/>
      <c r="O159" s="67"/>
      <c r="P159" s="67"/>
      <c r="Q159" s="63"/>
      <c r="R159" s="63"/>
    </row>
    <row r="160" spans="1:18" ht="12.75" customHeight="1" x14ac:dyDescent="0.2">
      <c r="A160" s="61"/>
      <c r="B160" s="62"/>
      <c r="C160" s="61"/>
      <c r="D160" s="63"/>
      <c r="E160" s="64"/>
      <c r="F160" s="62"/>
      <c r="G160" s="63"/>
      <c r="H160" s="61"/>
      <c r="I160" s="65"/>
      <c r="J160" s="66"/>
      <c r="K160" s="65"/>
      <c r="L160" s="65"/>
      <c r="M160" s="66"/>
      <c r="N160" s="66"/>
      <c r="O160" s="67"/>
      <c r="P160" s="67"/>
      <c r="Q160" s="63"/>
      <c r="R160" s="63"/>
    </row>
    <row r="161" spans="1:18" ht="12.75" customHeight="1" x14ac:dyDescent="0.2">
      <c r="A161" s="61"/>
      <c r="B161" s="62"/>
      <c r="C161" s="61"/>
      <c r="D161" s="63"/>
      <c r="E161" s="64"/>
      <c r="F161" s="62"/>
      <c r="G161" s="63"/>
      <c r="H161" s="61"/>
      <c r="I161" s="65"/>
      <c r="J161" s="66"/>
      <c r="K161" s="65"/>
      <c r="L161" s="65"/>
      <c r="M161" s="66"/>
      <c r="N161" s="66"/>
      <c r="O161" s="67"/>
      <c r="P161" s="67"/>
      <c r="Q161" s="63"/>
      <c r="R161" s="63"/>
    </row>
    <row r="162" spans="1:18" ht="12.75" customHeight="1" x14ac:dyDescent="0.2">
      <c r="A162" s="61"/>
      <c r="B162" s="62"/>
      <c r="C162" s="61"/>
      <c r="D162" s="63"/>
      <c r="E162" s="64"/>
      <c r="F162" s="62"/>
      <c r="G162" s="63"/>
      <c r="H162" s="61"/>
      <c r="I162" s="65"/>
      <c r="J162" s="66"/>
      <c r="K162" s="65"/>
      <c r="L162" s="65"/>
      <c r="M162" s="66"/>
      <c r="N162" s="66"/>
      <c r="O162" s="67"/>
      <c r="P162" s="67"/>
      <c r="Q162" s="63"/>
      <c r="R162" s="63"/>
    </row>
    <row r="163" spans="1:18" ht="12.75" customHeight="1" x14ac:dyDescent="0.2">
      <c r="A163" s="61"/>
      <c r="B163" s="62"/>
      <c r="C163" s="61"/>
      <c r="D163" s="63"/>
      <c r="E163" s="64"/>
      <c r="F163" s="62"/>
      <c r="G163" s="63"/>
      <c r="H163" s="61"/>
      <c r="I163" s="65"/>
      <c r="J163" s="66"/>
      <c r="K163" s="65"/>
      <c r="L163" s="65"/>
      <c r="M163" s="66"/>
      <c r="N163" s="66"/>
      <c r="O163" s="67"/>
      <c r="P163" s="67"/>
      <c r="Q163" s="63"/>
      <c r="R163" s="63"/>
    </row>
    <row r="164" spans="1:18" ht="12.75" customHeight="1" x14ac:dyDescent="0.2">
      <c r="A164" s="61"/>
      <c r="B164" s="62"/>
      <c r="C164" s="61"/>
      <c r="D164" s="63"/>
      <c r="E164" s="64"/>
      <c r="F164" s="62"/>
      <c r="G164" s="63"/>
      <c r="H164" s="61"/>
      <c r="I164" s="65"/>
      <c r="J164" s="66"/>
      <c r="K164" s="65"/>
      <c r="L164" s="65"/>
      <c r="M164" s="66"/>
      <c r="N164" s="66"/>
      <c r="O164" s="67"/>
      <c r="P164" s="67"/>
      <c r="Q164" s="63"/>
      <c r="R164" s="63"/>
    </row>
    <row r="165" spans="1:18" ht="12.75" customHeight="1" x14ac:dyDescent="0.2">
      <c r="A165" s="61"/>
      <c r="B165" s="62"/>
      <c r="C165" s="61"/>
      <c r="D165" s="63"/>
      <c r="E165" s="64"/>
      <c r="F165" s="62"/>
      <c r="G165" s="63"/>
      <c r="H165" s="61"/>
      <c r="I165" s="65"/>
      <c r="J165" s="66"/>
      <c r="K165" s="65"/>
      <c r="L165" s="65"/>
      <c r="M165" s="66"/>
      <c r="N165" s="66"/>
      <c r="O165" s="67"/>
      <c r="P165" s="67"/>
      <c r="Q165" s="63"/>
      <c r="R165" s="63"/>
    </row>
    <row r="166" spans="1:18" ht="12.75" customHeight="1" x14ac:dyDescent="0.2">
      <c r="A166" s="61"/>
      <c r="B166" s="62"/>
      <c r="C166" s="61"/>
      <c r="D166" s="63"/>
      <c r="E166" s="64"/>
      <c r="F166" s="62"/>
      <c r="G166" s="63"/>
      <c r="H166" s="61"/>
      <c r="I166" s="65"/>
      <c r="J166" s="66"/>
      <c r="K166" s="65"/>
      <c r="L166" s="65"/>
      <c r="M166" s="66"/>
      <c r="N166" s="66"/>
      <c r="O166" s="67"/>
      <c r="P166" s="67"/>
      <c r="Q166" s="63"/>
      <c r="R166" s="63"/>
    </row>
    <row r="167" spans="1:18" ht="12.75" customHeight="1" x14ac:dyDescent="0.2">
      <c r="A167" s="61"/>
      <c r="B167" s="62"/>
      <c r="C167" s="61"/>
      <c r="D167" s="63"/>
      <c r="E167" s="64"/>
      <c r="F167" s="62"/>
      <c r="G167" s="63"/>
      <c r="H167" s="61"/>
      <c r="I167" s="65"/>
      <c r="J167" s="66"/>
      <c r="K167" s="65"/>
      <c r="L167" s="65"/>
      <c r="M167" s="66"/>
      <c r="N167" s="66"/>
      <c r="O167" s="67"/>
      <c r="P167" s="67"/>
      <c r="Q167" s="63"/>
      <c r="R167" s="63"/>
    </row>
    <row r="168" spans="1:18" ht="12.75" customHeight="1" x14ac:dyDescent="0.2">
      <c r="A168" s="61"/>
      <c r="B168" s="62"/>
      <c r="C168" s="61"/>
      <c r="D168" s="63"/>
      <c r="E168" s="64"/>
      <c r="F168" s="62"/>
      <c r="G168" s="63"/>
      <c r="H168" s="61"/>
      <c r="I168" s="65"/>
      <c r="J168" s="66"/>
      <c r="K168" s="65"/>
      <c r="L168" s="65"/>
      <c r="M168" s="66"/>
      <c r="N168" s="66"/>
      <c r="O168" s="67"/>
      <c r="P168" s="67"/>
      <c r="Q168" s="63"/>
      <c r="R168" s="63"/>
    </row>
    <row r="169" spans="1:18" ht="12.75" customHeight="1" x14ac:dyDescent="0.2">
      <c r="A169" s="61"/>
      <c r="B169" s="62"/>
      <c r="C169" s="61"/>
      <c r="D169" s="63"/>
      <c r="E169" s="64"/>
      <c r="F169" s="62"/>
      <c r="G169" s="63"/>
      <c r="H169" s="61"/>
      <c r="I169" s="65"/>
      <c r="J169" s="66"/>
      <c r="K169" s="65"/>
      <c r="L169" s="65"/>
      <c r="M169" s="66"/>
      <c r="N169" s="66"/>
      <c r="O169" s="67"/>
      <c r="P169" s="67"/>
      <c r="Q169" s="63"/>
      <c r="R169" s="63"/>
    </row>
    <row r="170" spans="1:18" ht="12.75" customHeight="1" x14ac:dyDescent="0.2">
      <c r="A170" s="61"/>
      <c r="B170" s="62"/>
      <c r="C170" s="61"/>
      <c r="D170" s="63"/>
      <c r="E170" s="64"/>
      <c r="F170" s="62"/>
      <c r="G170" s="63"/>
      <c r="H170" s="61"/>
      <c r="I170" s="65"/>
      <c r="J170" s="66"/>
      <c r="K170" s="65"/>
      <c r="L170" s="65"/>
      <c r="M170" s="66"/>
      <c r="N170" s="66"/>
      <c r="O170" s="67"/>
      <c r="P170" s="67"/>
      <c r="Q170" s="63"/>
      <c r="R170" s="63"/>
    </row>
    <row r="171" spans="1:18" ht="12.75" customHeight="1" x14ac:dyDescent="0.2">
      <c r="A171" s="61"/>
      <c r="B171" s="62"/>
      <c r="C171" s="61"/>
      <c r="D171" s="63"/>
      <c r="E171" s="64"/>
      <c r="F171" s="62"/>
      <c r="G171" s="63"/>
      <c r="H171" s="61"/>
      <c r="I171" s="65"/>
      <c r="J171" s="66"/>
      <c r="K171" s="65"/>
      <c r="L171" s="65"/>
      <c r="M171" s="66"/>
      <c r="N171" s="66"/>
      <c r="O171" s="67"/>
      <c r="P171" s="68"/>
      <c r="Q171" s="63"/>
      <c r="R171" s="63"/>
    </row>
    <row r="172" spans="1:18" ht="12.75" customHeight="1" x14ac:dyDescent="0.2">
      <c r="A172" s="61"/>
      <c r="B172" s="62"/>
      <c r="C172" s="61"/>
      <c r="D172" s="63"/>
      <c r="E172" s="64"/>
      <c r="F172" s="62"/>
      <c r="G172" s="63"/>
      <c r="H172" s="61"/>
      <c r="I172" s="65"/>
      <c r="J172" s="66"/>
      <c r="K172" s="65"/>
      <c r="L172" s="65"/>
      <c r="M172" s="66"/>
      <c r="N172" s="66"/>
      <c r="O172" s="67"/>
      <c r="P172" s="67"/>
      <c r="Q172" s="63"/>
      <c r="R172" s="63"/>
    </row>
    <row r="173" spans="1:18" ht="12.75" customHeight="1" x14ac:dyDescent="0.2">
      <c r="A173" s="61"/>
      <c r="B173" s="62"/>
      <c r="C173" s="61"/>
      <c r="D173" s="63"/>
      <c r="E173" s="64"/>
      <c r="F173" s="62"/>
      <c r="G173" s="63"/>
      <c r="H173" s="61"/>
      <c r="I173" s="65"/>
      <c r="J173" s="66"/>
      <c r="K173" s="65"/>
      <c r="L173" s="65"/>
      <c r="M173" s="66"/>
      <c r="N173" s="66"/>
      <c r="O173" s="67"/>
      <c r="P173" s="68"/>
      <c r="Q173" s="63"/>
      <c r="R173" s="63"/>
    </row>
    <row r="174" spans="1:18" ht="12.75" customHeight="1" x14ac:dyDescent="0.2">
      <c r="A174" s="61"/>
      <c r="B174" s="62"/>
      <c r="C174" s="61"/>
      <c r="D174" s="63"/>
      <c r="E174" s="64"/>
      <c r="F174" s="62"/>
      <c r="G174" s="63"/>
      <c r="H174" s="61"/>
      <c r="I174" s="65"/>
      <c r="J174" s="66"/>
      <c r="K174" s="65"/>
      <c r="L174" s="65"/>
      <c r="M174" s="66"/>
      <c r="N174" s="66"/>
      <c r="O174" s="67"/>
      <c r="P174" s="67"/>
      <c r="Q174" s="63"/>
      <c r="R174" s="63"/>
    </row>
    <row r="175" spans="1:18" ht="12.75" customHeight="1" x14ac:dyDescent="0.2">
      <c r="A175" s="61"/>
      <c r="B175" s="62"/>
      <c r="C175" s="61"/>
      <c r="D175" s="63"/>
      <c r="E175" s="64"/>
      <c r="F175" s="62"/>
      <c r="G175" s="63"/>
      <c r="H175" s="61"/>
      <c r="I175" s="65"/>
      <c r="J175" s="66"/>
      <c r="K175" s="65"/>
      <c r="L175" s="65"/>
      <c r="M175" s="66"/>
      <c r="N175" s="66"/>
      <c r="O175" s="67"/>
      <c r="P175" s="68"/>
      <c r="Q175" s="63"/>
      <c r="R175" s="63"/>
    </row>
    <row r="176" spans="1:18" ht="12.75" customHeight="1" x14ac:dyDescent="0.2">
      <c r="A176" s="61"/>
      <c r="B176" s="62"/>
      <c r="C176" s="61"/>
      <c r="D176" s="63"/>
      <c r="E176" s="64"/>
      <c r="F176" s="62"/>
      <c r="G176" s="63"/>
      <c r="H176" s="61"/>
      <c r="I176" s="65"/>
      <c r="J176" s="66"/>
      <c r="K176" s="65"/>
      <c r="L176" s="65"/>
      <c r="M176" s="66"/>
      <c r="N176" s="66"/>
      <c r="O176" s="67"/>
      <c r="P176" s="68"/>
      <c r="Q176" s="63"/>
      <c r="R176" s="63"/>
    </row>
    <row r="177" spans="1:18" ht="12.75" customHeight="1" x14ac:dyDescent="0.2">
      <c r="A177" s="61"/>
      <c r="B177" s="62"/>
      <c r="C177" s="61"/>
      <c r="D177" s="63"/>
      <c r="E177" s="64"/>
      <c r="F177" s="62"/>
      <c r="G177" s="63"/>
      <c r="H177" s="61"/>
      <c r="I177" s="65"/>
      <c r="J177" s="66"/>
      <c r="K177" s="65"/>
      <c r="L177" s="65"/>
      <c r="M177" s="66"/>
      <c r="N177" s="66"/>
      <c r="O177" s="67"/>
      <c r="P177" s="68"/>
      <c r="Q177" s="63"/>
      <c r="R177" s="63"/>
    </row>
    <row r="178" spans="1:18" ht="12.75" customHeight="1" x14ac:dyDescent="0.2">
      <c r="A178" s="61"/>
      <c r="B178" s="62"/>
      <c r="C178" s="61"/>
      <c r="D178" s="63"/>
      <c r="E178" s="64"/>
      <c r="F178" s="62"/>
      <c r="G178" s="63"/>
      <c r="H178" s="61"/>
      <c r="I178" s="65"/>
      <c r="J178" s="66"/>
      <c r="K178" s="65"/>
      <c r="L178" s="65"/>
      <c r="M178" s="66"/>
      <c r="N178" s="66"/>
      <c r="O178" s="67"/>
      <c r="P178" s="68"/>
      <c r="Q178" s="63"/>
      <c r="R178" s="63"/>
    </row>
    <row r="179" spans="1:18" ht="12.75" customHeight="1" x14ac:dyDescent="0.2">
      <c r="A179" s="61"/>
      <c r="B179" s="62"/>
      <c r="C179" s="61"/>
      <c r="D179" s="63"/>
      <c r="E179" s="64"/>
      <c r="F179" s="62"/>
      <c r="G179" s="63"/>
      <c r="H179" s="61"/>
      <c r="I179" s="65"/>
      <c r="J179" s="66"/>
      <c r="K179" s="65"/>
      <c r="L179" s="65"/>
      <c r="M179" s="66"/>
      <c r="N179" s="66"/>
      <c r="O179" s="67"/>
      <c r="P179" s="68"/>
      <c r="Q179" s="63"/>
      <c r="R179" s="63"/>
    </row>
    <row r="180" spans="1:18" ht="12.75" customHeight="1" x14ac:dyDescent="0.2">
      <c r="A180" s="61"/>
      <c r="B180" s="62"/>
      <c r="C180" s="61"/>
      <c r="D180" s="63"/>
      <c r="E180" s="64"/>
      <c r="F180" s="62"/>
      <c r="G180" s="63"/>
      <c r="H180" s="61"/>
      <c r="I180" s="65"/>
      <c r="J180" s="66"/>
      <c r="K180" s="65"/>
      <c r="L180" s="65"/>
      <c r="M180" s="66"/>
      <c r="N180" s="66"/>
      <c r="O180" s="67"/>
      <c r="P180" s="68"/>
      <c r="Q180" s="63"/>
      <c r="R180" s="63"/>
    </row>
    <row r="181" spans="1:18" ht="12.75" customHeight="1" x14ac:dyDescent="0.2">
      <c r="A181" s="61"/>
      <c r="B181" s="62"/>
      <c r="C181" s="61"/>
      <c r="D181" s="63"/>
      <c r="E181" s="64"/>
      <c r="F181" s="62"/>
      <c r="G181" s="63"/>
      <c r="H181" s="61"/>
      <c r="I181" s="65"/>
      <c r="J181" s="66"/>
      <c r="K181" s="65"/>
      <c r="L181" s="65"/>
      <c r="M181" s="66"/>
      <c r="N181" s="66"/>
      <c r="O181" s="67"/>
      <c r="P181" s="67"/>
      <c r="Q181" s="63"/>
      <c r="R181" s="63"/>
    </row>
    <row r="182" spans="1:18" ht="12.75" customHeight="1" x14ac:dyDescent="0.2">
      <c r="A182" s="61"/>
      <c r="B182" s="62"/>
      <c r="C182" s="61"/>
      <c r="D182" s="63"/>
      <c r="E182" s="64"/>
      <c r="F182" s="62"/>
      <c r="G182" s="63"/>
      <c r="H182" s="61"/>
      <c r="I182" s="65"/>
      <c r="J182" s="66"/>
      <c r="K182" s="65"/>
      <c r="L182" s="65"/>
      <c r="M182" s="66"/>
      <c r="N182" s="66"/>
      <c r="O182" s="67"/>
      <c r="P182" s="68"/>
      <c r="Q182" s="63"/>
      <c r="R182" s="63"/>
    </row>
    <row r="183" spans="1:18" ht="12.75" customHeight="1" x14ac:dyDescent="0.2">
      <c r="A183" s="61"/>
      <c r="B183" s="62"/>
      <c r="C183" s="61"/>
      <c r="D183" s="63"/>
      <c r="E183" s="64"/>
      <c r="F183" s="62"/>
      <c r="G183" s="63"/>
      <c r="H183" s="61"/>
      <c r="I183" s="65"/>
      <c r="J183" s="66"/>
      <c r="K183" s="65"/>
      <c r="L183" s="65"/>
      <c r="M183" s="66"/>
      <c r="N183" s="66"/>
      <c r="O183" s="67"/>
      <c r="P183" s="67"/>
      <c r="Q183" s="63"/>
      <c r="R183" s="63"/>
    </row>
    <row r="184" spans="1:18" ht="12.75" customHeight="1" x14ac:dyDescent="0.2">
      <c r="A184" s="61"/>
      <c r="B184" s="62"/>
      <c r="C184" s="61"/>
      <c r="D184" s="63"/>
      <c r="E184" s="64"/>
      <c r="F184" s="62"/>
      <c r="G184" s="63"/>
      <c r="H184" s="61"/>
      <c r="I184" s="65"/>
      <c r="J184" s="66"/>
      <c r="K184" s="65"/>
      <c r="L184" s="65"/>
      <c r="M184" s="66"/>
      <c r="N184" s="66"/>
      <c r="O184" s="67"/>
      <c r="P184" s="67"/>
      <c r="Q184" s="63"/>
      <c r="R184" s="63"/>
    </row>
    <row r="185" spans="1:18" ht="12.75" customHeight="1" x14ac:dyDescent="0.2">
      <c r="A185" s="61"/>
      <c r="B185" s="62"/>
      <c r="C185" s="61"/>
      <c r="D185" s="63"/>
      <c r="E185" s="64"/>
      <c r="F185" s="62"/>
      <c r="G185" s="63"/>
      <c r="H185" s="61"/>
      <c r="I185" s="65"/>
      <c r="J185" s="66"/>
      <c r="K185" s="65"/>
      <c r="L185" s="65"/>
      <c r="M185" s="66"/>
      <c r="N185" s="66"/>
      <c r="O185" s="67"/>
      <c r="P185" s="67"/>
      <c r="Q185" s="63"/>
      <c r="R185" s="63"/>
    </row>
    <row r="186" spans="1:18" ht="12.75" customHeight="1" x14ac:dyDescent="0.2">
      <c r="A186" s="61"/>
      <c r="B186" s="62"/>
      <c r="C186" s="61"/>
      <c r="D186" s="63"/>
      <c r="E186" s="64"/>
      <c r="F186" s="62"/>
      <c r="G186" s="63"/>
      <c r="H186" s="61"/>
      <c r="I186" s="65"/>
      <c r="J186" s="66"/>
      <c r="K186" s="65"/>
      <c r="L186" s="65"/>
      <c r="M186" s="66"/>
      <c r="N186" s="66"/>
      <c r="O186" s="67"/>
      <c r="P186" s="67"/>
      <c r="Q186" s="63"/>
      <c r="R186" s="63"/>
    </row>
    <row r="187" spans="1:18" ht="12.75" customHeight="1" x14ac:dyDescent="0.2">
      <c r="A187" s="61"/>
      <c r="B187" s="62"/>
      <c r="C187" s="61"/>
      <c r="D187" s="63"/>
      <c r="E187" s="64"/>
      <c r="F187" s="62"/>
      <c r="G187" s="63"/>
      <c r="H187" s="61"/>
      <c r="I187" s="65"/>
      <c r="J187" s="66"/>
      <c r="K187" s="65"/>
      <c r="L187" s="65"/>
      <c r="M187" s="66"/>
      <c r="N187" s="66"/>
      <c r="O187" s="67"/>
      <c r="P187" s="68"/>
      <c r="Q187" s="63"/>
      <c r="R187" s="63"/>
    </row>
    <row r="188" spans="1:18" ht="12.75" customHeight="1" x14ac:dyDescent="0.2">
      <c r="A188" s="61"/>
      <c r="B188" s="62"/>
      <c r="C188" s="61"/>
      <c r="D188" s="63"/>
      <c r="E188" s="64"/>
      <c r="F188" s="62"/>
      <c r="G188" s="63"/>
      <c r="H188" s="61"/>
      <c r="I188" s="65"/>
      <c r="J188" s="66"/>
      <c r="K188" s="65"/>
      <c r="L188" s="65"/>
      <c r="M188" s="66"/>
      <c r="N188" s="66"/>
      <c r="O188" s="67"/>
      <c r="P188" s="68"/>
      <c r="Q188" s="63"/>
      <c r="R188" s="63"/>
    </row>
    <row r="189" spans="1:18" x14ac:dyDescent="0.2">
      <c r="A189" s="61"/>
      <c r="B189" s="62"/>
      <c r="C189" s="61"/>
      <c r="D189" s="63"/>
      <c r="E189" s="64"/>
      <c r="F189" s="62"/>
      <c r="G189" s="63"/>
      <c r="H189" s="61"/>
      <c r="I189" s="63"/>
      <c r="J189" s="63"/>
      <c r="K189" s="63"/>
      <c r="L189" s="63"/>
      <c r="M189" s="63"/>
      <c r="N189" s="63"/>
      <c r="O189" s="63"/>
      <c r="P189" s="63"/>
      <c r="Q189" s="63"/>
      <c r="R189" s="63"/>
    </row>
    <row r="190" spans="1:18" x14ac:dyDescent="0.2">
      <c r="A190" s="61"/>
      <c r="B190" s="62"/>
      <c r="C190" s="61"/>
      <c r="D190" s="63"/>
      <c r="E190" s="64"/>
      <c r="F190" s="62"/>
      <c r="G190" s="63"/>
      <c r="H190" s="61"/>
      <c r="I190" s="63"/>
      <c r="J190" s="63"/>
      <c r="K190" s="63"/>
      <c r="L190" s="63"/>
      <c r="M190" s="63"/>
      <c r="N190" s="63"/>
      <c r="O190" s="63"/>
      <c r="P190" s="63"/>
      <c r="Q190" s="63"/>
      <c r="R190" s="63"/>
    </row>
    <row r="191" spans="1:18" x14ac:dyDescent="0.2">
      <c r="A191" s="61"/>
      <c r="B191" s="62"/>
      <c r="C191" s="61"/>
      <c r="D191" s="63"/>
      <c r="E191" s="64"/>
      <c r="F191" s="62"/>
      <c r="G191" s="63"/>
      <c r="H191" s="61"/>
      <c r="I191" s="63"/>
      <c r="J191" s="63"/>
      <c r="K191" s="63"/>
      <c r="L191" s="63"/>
      <c r="M191" s="63"/>
      <c r="N191" s="63"/>
      <c r="O191" s="63"/>
      <c r="P191" s="63"/>
      <c r="Q191" s="63"/>
      <c r="R191" s="63"/>
    </row>
    <row r="192" spans="1:18" x14ac:dyDescent="0.2">
      <c r="A192" s="61"/>
      <c r="B192" s="62"/>
      <c r="C192" s="61"/>
      <c r="D192" s="63"/>
      <c r="E192" s="64"/>
      <c r="F192" s="62"/>
      <c r="G192" s="63"/>
      <c r="H192" s="61"/>
      <c r="I192" s="63"/>
      <c r="J192" s="63"/>
      <c r="K192" s="63"/>
      <c r="L192" s="63"/>
      <c r="M192" s="63"/>
      <c r="N192" s="63"/>
      <c r="O192" s="63"/>
      <c r="P192" s="63"/>
      <c r="Q192" s="63"/>
      <c r="R192" s="63"/>
    </row>
    <row r="193" spans="1:18" x14ac:dyDescent="0.2">
      <c r="A193" s="61"/>
      <c r="B193" s="62"/>
      <c r="C193" s="61"/>
      <c r="D193" s="63"/>
      <c r="E193" s="64"/>
      <c r="F193" s="62"/>
      <c r="G193" s="63"/>
      <c r="H193" s="61"/>
      <c r="I193" s="63"/>
      <c r="J193" s="63"/>
      <c r="K193" s="63"/>
      <c r="L193" s="63"/>
      <c r="M193" s="63"/>
      <c r="N193" s="63"/>
      <c r="O193" s="63"/>
      <c r="P193" s="63"/>
      <c r="Q193" s="63"/>
      <c r="R193" s="63"/>
    </row>
    <row r="194" spans="1:18" x14ac:dyDescent="0.2">
      <c r="A194" s="61"/>
      <c r="B194" s="62"/>
      <c r="C194" s="61"/>
      <c r="D194" s="63"/>
      <c r="E194" s="64"/>
      <c r="F194" s="62"/>
      <c r="G194" s="63"/>
      <c r="H194" s="61"/>
      <c r="I194" s="63"/>
      <c r="J194" s="63"/>
      <c r="K194" s="63"/>
      <c r="L194" s="63"/>
      <c r="M194" s="63"/>
      <c r="N194" s="63"/>
      <c r="O194" s="63"/>
      <c r="P194" s="63"/>
      <c r="Q194" s="63"/>
      <c r="R194" s="63"/>
    </row>
    <row r="195" spans="1:18" x14ac:dyDescent="0.2">
      <c r="A195" s="61"/>
      <c r="B195" s="62"/>
      <c r="C195" s="61"/>
      <c r="D195" s="63"/>
      <c r="E195" s="64"/>
      <c r="F195" s="62"/>
      <c r="G195" s="63"/>
      <c r="H195" s="61"/>
      <c r="I195" s="63"/>
      <c r="J195" s="63"/>
      <c r="K195" s="63"/>
      <c r="L195" s="63"/>
      <c r="M195" s="63"/>
      <c r="N195" s="63"/>
      <c r="O195" s="63"/>
      <c r="P195" s="63"/>
      <c r="Q195" s="63"/>
      <c r="R195" s="63"/>
    </row>
    <row r="196" spans="1:18" x14ac:dyDescent="0.2">
      <c r="A196" s="61"/>
      <c r="B196" s="62"/>
      <c r="C196" s="61"/>
      <c r="D196" s="63"/>
      <c r="E196" s="64"/>
      <c r="F196" s="62"/>
      <c r="G196" s="63"/>
      <c r="H196" s="61"/>
      <c r="I196" s="63"/>
      <c r="J196" s="63"/>
      <c r="K196" s="63"/>
      <c r="L196" s="63"/>
      <c r="M196" s="63"/>
      <c r="N196" s="63"/>
      <c r="O196" s="63"/>
      <c r="P196" s="63"/>
      <c r="Q196" s="63"/>
      <c r="R196" s="63"/>
    </row>
    <row r="197" spans="1:18" x14ac:dyDescent="0.2">
      <c r="A197" s="61"/>
      <c r="B197" s="62"/>
      <c r="C197" s="61"/>
      <c r="D197" s="63"/>
      <c r="E197" s="64"/>
      <c r="F197" s="62"/>
      <c r="G197" s="63"/>
      <c r="H197" s="61"/>
      <c r="I197" s="63"/>
      <c r="J197" s="63"/>
      <c r="K197" s="63"/>
      <c r="L197" s="63"/>
      <c r="M197" s="63"/>
      <c r="N197" s="63"/>
      <c r="O197" s="63"/>
      <c r="P197" s="63"/>
      <c r="Q197" s="63"/>
      <c r="R197" s="63"/>
    </row>
    <row r="198" spans="1:18" x14ac:dyDescent="0.2">
      <c r="A198" s="61"/>
      <c r="B198" s="62"/>
      <c r="C198" s="61"/>
      <c r="D198" s="63"/>
      <c r="E198" s="64"/>
      <c r="F198" s="62"/>
      <c r="G198" s="63"/>
      <c r="H198" s="61"/>
      <c r="I198" s="63"/>
      <c r="J198" s="63"/>
      <c r="K198" s="63"/>
      <c r="L198" s="63"/>
      <c r="M198" s="63"/>
      <c r="N198" s="63"/>
      <c r="O198" s="63"/>
      <c r="P198" s="63"/>
      <c r="Q198" s="63"/>
      <c r="R198" s="63"/>
    </row>
    <row r="199" spans="1:18" x14ac:dyDescent="0.2">
      <c r="A199" s="61"/>
      <c r="B199" s="62"/>
      <c r="C199" s="61"/>
      <c r="D199" s="63"/>
      <c r="E199" s="64"/>
      <c r="F199" s="62"/>
      <c r="G199" s="63"/>
      <c r="H199" s="61"/>
      <c r="I199" s="63"/>
      <c r="J199" s="63"/>
      <c r="K199" s="63"/>
      <c r="L199" s="63"/>
      <c r="M199" s="63"/>
      <c r="N199" s="63"/>
      <c r="O199" s="63"/>
      <c r="P199" s="63"/>
      <c r="Q199" s="63"/>
      <c r="R199" s="63"/>
    </row>
    <row r="200" spans="1:18" x14ac:dyDescent="0.2">
      <c r="A200" s="61"/>
      <c r="B200" s="62"/>
      <c r="C200" s="61"/>
      <c r="D200" s="63"/>
      <c r="E200" s="64"/>
      <c r="F200" s="62"/>
      <c r="G200" s="63"/>
      <c r="H200" s="61"/>
      <c r="I200" s="63"/>
      <c r="J200" s="63"/>
      <c r="K200" s="63"/>
      <c r="L200" s="63"/>
      <c r="M200" s="63"/>
      <c r="N200" s="63"/>
      <c r="O200" s="63"/>
      <c r="P200" s="63"/>
      <c r="Q200" s="63"/>
      <c r="R200" s="63"/>
    </row>
    <row r="201" spans="1:18" x14ac:dyDescent="0.2">
      <c r="A201" s="61"/>
      <c r="B201" s="62"/>
      <c r="C201" s="61"/>
      <c r="D201" s="63"/>
      <c r="E201" s="64"/>
      <c r="F201" s="62"/>
      <c r="G201" s="63"/>
      <c r="H201" s="61"/>
      <c r="I201" s="63"/>
      <c r="J201" s="63"/>
      <c r="K201" s="63"/>
      <c r="L201" s="63"/>
      <c r="M201" s="63"/>
      <c r="N201" s="63"/>
      <c r="O201" s="63"/>
      <c r="P201" s="63"/>
      <c r="Q201" s="63"/>
      <c r="R201" s="63"/>
    </row>
    <row r="202" spans="1:18" x14ac:dyDescent="0.2">
      <c r="A202" s="61"/>
      <c r="B202" s="62"/>
      <c r="C202" s="61"/>
      <c r="D202" s="63"/>
      <c r="E202" s="64"/>
      <c r="F202" s="62"/>
      <c r="G202" s="63"/>
      <c r="H202" s="61"/>
      <c r="I202" s="63"/>
      <c r="J202" s="63"/>
      <c r="K202" s="63"/>
      <c r="L202" s="63"/>
      <c r="M202" s="63"/>
      <c r="N202" s="63"/>
      <c r="O202" s="63"/>
      <c r="P202" s="63"/>
      <c r="Q202" s="63"/>
      <c r="R202" s="63"/>
    </row>
    <row r="203" spans="1:18" x14ac:dyDescent="0.2">
      <c r="A203" s="61"/>
      <c r="B203" s="62"/>
      <c r="C203" s="61"/>
      <c r="D203" s="63"/>
      <c r="E203" s="64"/>
      <c r="F203" s="62"/>
      <c r="G203" s="63"/>
      <c r="H203" s="61"/>
      <c r="I203" s="63"/>
      <c r="J203" s="63"/>
      <c r="K203" s="63"/>
      <c r="L203" s="63"/>
      <c r="M203" s="63"/>
      <c r="N203" s="63"/>
      <c r="O203" s="63"/>
      <c r="P203" s="63"/>
      <c r="Q203" s="63"/>
      <c r="R203" s="63"/>
    </row>
    <row r="204" spans="1:18" x14ac:dyDescent="0.2">
      <c r="A204" s="61"/>
      <c r="B204" s="62"/>
      <c r="C204" s="61"/>
      <c r="D204" s="63"/>
      <c r="E204" s="64"/>
      <c r="F204" s="62"/>
      <c r="G204" s="63"/>
      <c r="H204" s="61"/>
      <c r="I204" s="63"/>
      <c r="J204" s="63"/>
      <c r="K204" s="63"/>
      <c r="L204" s="63"/>
      <c r="M204" s="63"/>
      <c r="N204" s="63"/>
      <c r="O204" s="63"/>
      <c r="P204" s="63"/>
      <c r="Q204" s="63"/>
      <c r="R204" s="63"/>
    </row>
    <row r="205" spans="1:18" x14ac:dyDescent="0.2">
      <c r="A205" s="61"/>
      <c r="B205" s="62"/>
      <c r="C205" s="61"/>
      <c r="D205" s="63"/>
      <c r="E205" s="64"/>
      <c r="F205" s="62"/>
      <c r="G205" s="63"/>
      <c r="H205" s="61"/>
      <c r="I205" s="63"/>
      <c r="J205" s="63"/>
      <c r="K205" s="63"/>
      <c r="L205" s="63"/>
      <c r="M205" s="63"/>
      <c r="N205" s="63"/>
      <c r="O205" s="63"/>
      <c r="P205" s="63"/>
      <c r="Q205" s="63"/>
      <c r="R205" s="63"/>
    </row>
    <row r="206" spans="1:18" x14ac:dyDescent="0.2">
      <c r="A206" s="61"/>
      <c r="B206" s="62"/>
      <c r="C206" s="61"/>
      <c r="D206" s="63"/>
      <c r="E206" s="64"/>
      <c r="F206" s="62"/>
      <c r="G206" s="63"/>
      <c r="H206" s="61"/>
      <c r="I206" s="63"/>
      <c r="J206" s="63"/>
      <c r="K206" s="63"/>
      <c r="L206" s="63"/>
      <c r="M206" s="63"/>
      <c r="N206" s="63"/>
      <c r="O206" s="63"/>
      <c r="P206" s="63"/>
      <c r="Q206" s="63"/>
      <c r="R206" s="63"/>
    </row>
    <row r="207" spans="1:18" x14ac:dyDescent="0.2">
      <c r="A207" s="61"/>
      <c r="B207" s="62"/>
      <c r="C207" s="61"/>
      <c r="D207" s="63"/>
      <c r="E207" s="64"/>
      <c r="F207" s="62"/>
      <c r="G207" s="63"/>
      <c r="H207" s="61"/>
      <c r="I207" s="63"/>
      <c r="J207" s="63"/>
      <c r="K207" s="63"/>
      <c r="L207" s="63"/>
      <c r="M207" s="63"/>
      <c r="N207" s="63"/>
      <c r="O207" s="63"/>
      <c r="P207" s="63"/>
      <c r="Q207" s="63"/>
      <c r="R207" s="63"/>
    </row>
    <row r="208" spans="1:18" x14ac:dyDescent="0.2">
      <c r="A208" s="61"/>
      <c r="B208" s="62"/>
      <c r="C208" s="61"/>
      <c r="D208" s="63"/>
      <c r="E208" s="64"/>
      <c r="F208" s="62"/>
      <c r="G208" s="63"/>
      <c r="H208" s="61"/>
      <c r="I208" s="63"/>
      <c r="J208" s="63"/>
      <c r="K208" s="63"/>
      <c r="L208" s="63"/>
      <c r="M208" s="63"/>
      <c r="N208" s="63"/>
      <c r="O208" s="63"/>
      <c r="P208" s="63"/>
      <c r="Q208" s="63"/>
      <c r="R208" s="63"/>
    </row>
    <row r="209" spans="1:18" x14ac:dyDescent="0.2">
      <c r="A209" s="61"/>
      <c r="B209" s="62"/>
      <c r="C209" s="61"/>
      <c r="D209" s="63"/>
      <c r="E209" s="64"/>
      <c r="F209" s="62"/>
      <c r="G209" s="63"/>
      <c r="H209" s="61"/>
      <c r="I209" s="63"/>
      <c r="J209" s="63"/>
      <c r="K209" s="63"/>
      <c r="L209" s="63"/>
      <c r="M209" s="63"/>
      <c r="N209" s="63"/>
      <c r="O209" s="63"/>
      <c r="P209" s="63"/>
      <c r="Q209" s="63"/>
      <c r="R209" s="63"/>
    </row>
    <row r="210" spans="1:18" x14ac:dyDescent="0.2">
      <c r="A210" s="61"/>
      <c r="B210" s="62"/>
      <c r="C210" s="61"/>
      <c r="D210" s="63"/>
      <c r="E210" s="64"/>
      <c r="F210" s="62"/>
      <c r="G210" s="63"/>
      <c r="H210" s="61"/>
      <c r="I210" s="63"/>
      <c r="J210" s="63"/>
      <c r="K210" s="63"/>
      <c r="L210" s="63"/>
      <c r="M210" s="63"/>
      <c r="N210" s="63"/>
      <c r="O210" s="63"/>
      <c r="P210" s="63"/>
      <c r="Q210" s="63"/>
      <c r="R210" s="63"/>
    </row>
    <row r="211" spans="1:18" x14ac:dyDescent="0.2">
      <c r="A211" s="61"/>
      <c r="B211" s="62"/>
      <c r="C211" s="61"/>
      <c r="D211" s="63"/>
      <c r="E211" s="64"/>
      <c r="F211" s="62"/>
      <c r="G211" s="63"/>
      <c r="H211" s="61"/>
      <c r="I211" s="63"/>
      <c r="J211" s="63"/>
      <c r="K211" s="63"/>
      <c r="L211" s="63"/>
      <c r="M211" s="63"/>
      <c r="N211" s="63"/>
      <c r="O211" s="63"/>
      <c r="P211" s="63"/>
      <c r="Q211" s="63"/>
      <c r="R211" s="63"/>
    </row>
    <row r="212" spans="1:18" x14ac:dyDescent="0.2">
      <c r="A212" s="61"/>
      <c r="B212" s="62"/>
      <c r="C212" s="61"/>
      <c r="D212" s="63"/>
      <c r="E212" s="64"/>
      <c r="F212" s="62"/>
      <c r="G212" s="63"/>
      <c r="H212" s="61"/>
      <c r="I212" s="63"/>
      <c r="J212" s="63"/>
      <c r="K212" s="63"/>
      <c r="L212" s="63"/>
      <c r="M212" s="63"/>
      <c r="N212" s="63"/>
      <c r="O212" s="63"/>
      <c r="P212" s="63"/>
      <c r="Q212" s="63"/>
      <c r="R212" s="63"/>
    </row>
    <row r="213" spans="1:18" x14ac:dyDescent="0.2">
      <c r="A213" s="61"/>
      <c r="B213" s="62"/>
      <c r="C213" s="61"/>
      <c r="D213" s="63"/>
      <c r="E213" s="64"/>
      <c r="F213" s="62"/>
      <c r="G213" s="63"/>
      <c r="H213" s="61"/>
      <c r="I213" s="63"/>
      <c r="J213" s="63"/>
      <c r="K213" s="63"/>
      <c r="L213" s="63"/>
      <c r="M213" s="63"/>
      <c r="N213" s="63"/>
      <c r="O213" s="63"/>
      <c r="P213" s="63"/>
      <c r="Q213" s="63"/>
      <c r="R213" s="63"/>
    </row>
    <row r="214" spans="1:18" x14ac:dyDescent="0.2">
      <c r="A214" s="61"/>
      <c r="B214" s="62"/>
      <c r="C214" s="61"/>
      <c r="D214" s="63"/>
      <c r="E214" s="64"/>
      <c r="F214" s="62"/>
      <c r="G214" s="63"/>
      <c r="H214" s="61"/>
      <c r="I214" s="63"/>
      <c r="J214" s="63"/>
      <c r="K214" s="63"/>
      <c r="L214" s="63"/>
      <c r="M214" s="63"/>
      <c r="N214" s="63"/>
      <c r="O214" s="63"/>
      <c r="P214" s="63"/>
      <c r="Q214" s="63"/>
      <c r="R214" s="63"/>
    </row>
    <row r="215" spans="1:18" x14ac:dyDescent="0.2">
      <c r="A215" s="61"/>
      <c r="B215" s="62"/>
      <c r="C215" s="61"/>
      <c r="D215" s="63"/>
      <c r="E215" s="64"/>
      <c r="F215" s="62"/>
      <c r="G215" s="63"/>
      <c r="H215" s="61"/>
      <c r="I215" s="63"/>
      <c r="J215" s="63"/>
      <c r="K215" s="63"/>
      <c r="L215" s="63"/>
      <c r="M215" s="63"/>
      <c r="N215" s="63"/>
      <c r="O215" s="63"/>
      <c r="P215" s="63"/>
      <c r="Q215" s="63"/>
      <c r="R215" s="63"/>
    </row>
    <row r="216" spans="1:18" x14ac:dyDescent="0.2">
      <c r="A216" s="61"/>
      <c r="B216" s="62"/>
      <c r="C216" s="61"/>
      <c r="D216" s="63"/>
      <c r="E216" s="64"/>
      <c r="F216" s="62"/>
      <c r="G216" s="63"/>
      <c r="H216" s="61"/>
      <c r="I216" s="63"/>
      <c r="J216" s="63"/>
      <c r="K216" s="63"/>
      <c r="L216" s="63"/>
      <c r="M216" s="63"/>
      <c r="N216" s="63"/>
      <c r="O216" s="63"/>
      <c r="P216" s="63"/>
      <c r="Q216" s="63"/>
      <c r="R216" s="63"/>
    </row>
    <row r="217" spans="1:18" x14ac:dyDescent="0.2">
      <c r="A217" s="61"/>
      <c r="B217" s="62"/>
      <c r="C217" s="61"/>
      <c r="D217" s="63"/>
      <c r="E217" s="64"/>
      <c r="F217" s="62"/>
      <c r="G217" s="63"/>
      <c r="H217" s="61"/>
      <c r="I217" s="63"/>
      <c r="J217" s="63"/>
      <c r="K217" s="63"/>
      <c r="L217" s="63"/>
      <c r="M217" s="63"/>
      <c r="N217" s="63"/>
      <c r="O217" s="63"/>
      <c r="P217" s="63"/>
      <c r="Q217" s="63"/>
      <c r="R217" s="63"/>
    </row>
    <row r="218" spans="1:18" x14ac:dyDescent="0.2">
      <c r="A218" s="61"/>
      <c r="B218" s="62"/>
      <c r="C218" s="61"/>
      <c r="D218" s="63"/>
      <c r="E218" s="64"/>
      <c r="F218" s="62"/>
      <c r="G218" s="63"/>
      <c r="H218" s="61"/>
      <c r="I218" s="63"/>
      <c r="J218" s="63"/>
      <c r="K218" s="63"/>
      <c r="L218" s="63"/>
      <c r="M218" s="63"/>
      <c r="N218" s="63"/>
      <c r="O218" s="63"/>
      <c r="P218" s="63"/>
      <c r="Q218" s="63"/>
      <c r="R218" s="63"/>
    </row>
    <row r="219" spans="1:18" x14ac:dyDescent="0.2">
      <c r="A219" s="61"/>
      <c r="B219" s="62"/>
      <c r="C219" s="61"/>
      <c r="D219" s="63"/>
      <c r="E219" s="64"/>
      <c r="F219" s="62"/>
      <c r="G219" s="63"/>
      <c r="H219" s="61"/>
      <c r="I219" s="63"/>
      <c r="J219" s="63"/>
      <c r="K219" s="63"/>
      <c r="L219" s="63"/>
      <c r="M219" s="63"/>
      <c r="N219" s="63"/>
      <c r="O219" s="63"/>
      <c r="P219" s="63"/>
      <c r="Q219" s="63"/>
      <c r="R219" s="63"/>
    </row>
    <row r="220" spans="1:18" x14ac:dyDescent="0.2">
      <c r="A220" s="61"/>
      <c r="B220" s="62"/>
      <c r="C220" s="61"/>
      <c r="D220" s="63"/>
      <c r="E220" s="64"/>
      <c r="F220" s="62"/>
      <c r="G220" s="63"/>
      <c r="H220" s="61"/>
      <c r="I220" s="63"/>
      <c r="J220" s="63"/>
      <c r="K220" s="63"/>
      <c r="L220" s="63"/>
      <c r="M220" s="63"/>
      <c r="N220" s="63"/>
      <c r="O220" s="63"/>
      <c r="P220" s="63"/>
      <c r="Q220" s="63"/>
      <c r="R220" s="63"/>
    </row>
    <row r="221" spans="1:18" x14ac:dyDescent="0.2">
      <c r="A221" s="61"/>
      <c r="B221" s="62"/>
      <c r="C221" s="61"/>
      <c r="D221" s="63"/>
      <c r="E221" s="64"/>
      <c r="F221" s="62"/>
      <c r="G221" s="63"/>
      <c r="H221" s="61"/>
      <c r="I221" s="63"/>
      <c r="J221" s="63"/>
      <c r="K221" s="63"/>
      <c r="L221" s="63"/>
      <c r="M221" s="63"/>
      <c r="N221" s="63"/>
      <c r="O221" s="63"/>
      <c r="P221" s="63"/>
      <c r="Q221" s="63"/>
      <c r="R221" s="63"/>
    </row>
    <row r="222" spans="1:18" x14ac:dyDescent="0.2">
      <c r="A222" s="61"/>
      <c r="B222" s="62"/>
      <c r="C222" s="61"/>
      <c r="D222" s="63"/>
      <c r="E222" s="64"/>
      <c r="F222" s="62"/>
      <c r="G222" s="63"/>
      <c r="H222" s="61"/>
      <c r="I222" s="63"/>
      <c r="J222" s="63"/>
      <c r="K222" s="63"/>
      <c r="L222" s="63"/>
      <c r="M222" s="63"/>
      <c r="N222" s="63"/>
      <c r="O222" s="63"/>
      <c r="P222" s="63"/>
      <c r="Q222" s="63"/>
      <c r="R222" s="63"/>
    </row>
    <row r="223" spans="1:18" x14ac:dyDescent="0.2">
      <c r="A223" s="61"/>
      <c r="B223" s="62"/>
      <c r="C223" s="61"/>
      <c r="D223" s="63"/>
      <c r="E223" s="64"/>
      <c r="F223" s="62"/>
      <c r="G223" s="63"/>
      <c r="H223" s="61"/>
      <c r="I223" s="63"/>
      <c r="J223" s="63"/>
      <c r="K223" s="63"/>
      <c r="L223" s="63"/>
      <c r="M223" s="63"/>
      <c r="N223" s="63"/>
      <c r="O223" s="63"/>
      <c r="P223" s="63"/>
      <c r="Q223" s="63"/>
      <c r="R223" s="63"/>
    </row>
    <row r="224" spans="1:18" x14ac:dyDescent="0.2">
      <c r="A224" s="61"/>
      <c r="B224" s="62"/>
      <c r="C224" s="61"/>
      <c r="D224" s="63"/>
      <c r="E224" s="64"/>
      <c r="F224" s="62"/>
      <c r="G224" s="63"/>
      <c r="H224" s="61"/>
      <c r="I224" s="63"/>
      <c r="J224" s="63"/>
      <c r="K224" s="63"/>
      <c r="L224" s="63"/>
      <c r="M224" s="63"/>
      <c r="N224" s="63"/>
      <c r="O224" s="63"/>
      <c r="P224" s="63"/>
      <c r="Q224" s="63"/>
      <c r="R224" s="63"/>
    </row>
    <row r="225" spans="1:18" x14ac:dyDescent="0.2">
      <c r="A225" s="61"/>
      <c r="B225" s="62"/>
      <c r="C225" s="61"/>
      <c r="D225" s="63"/>
      <c r="E225" s="64"/>
      <c r="F225" s="62"/>
      <c r="G225" s="63"/>
      <c r="H225" s="61"/>
      <c r="I225" s="63"/>
      <c r="J225" s="63"/>
      <c r="K225" s="63"/>
      <c r="L225" s="63"/>
      <c r="M225" s="63"/>
      <c r="N225" s="63"/>
      <c r="O225" s="63"/>
      <c r="P225" s="63"/>
      <c r="Q225" s="63"/>
      <c r="R225" s="63"/>
    </row>
    <row r="226" spans="1:18" x14ac:dyDescent="0.2">
      <c r="A226" s="61"/>
      <c r="B226" s="62"/>
      <c r="C226" s="61"/>
      <c r="D226" s="63"/>
      <c r="E226" s="64"/>
      <c r="F226" s="62"/>
      <c r="G226" s="63"/>
      <c r="H226" s="61"/>
      <c r="I226" s="63"/>
      <c r="J226" s="63"/>
      <c r="K226" s="63"/>
      <c r="L226" s="63"/>
      <c r="M226" s="63"/>
      <c r="N226" s="63"/>
      <c r="O226" s="63"/>
      <c r="P226" s="63"/>
      <c r="Q226" s="63"/>
      <c r="R226" s="63"/>
    </row>
    <row r="227" spans="1:18" x14ac:dyDescent="0.2">
      <c r="A227" s="61"/>
      <c r="B227" s="62"/>
      <c r="C227" s="61"/>
      <c r="D227" s="63"/>
      <c r="E227" s="64"/>
      <c r="F227" s="62"/>
      <c r="G227" s="63"/>
      <c r="H227" s="61"/>
      <c r="I227" s="63"/>
      <c r="J227" s="63"/>
      <c r="K227" s="63"/>
      <c r="L227" s="63"/>
      <c r="M227" s="63"/>
      <c r="N227" s="63"/>
      <c r="O227" s="63"/>
      <c r="P227" s="63"/>
      <c r="Q227" s="63"/>
      <c r="R227" s="63"/>
    </row>
    <row r="228" spans="1:18" x14ac:dyDescent="0.2">
      <c r="A228" s="61"/>
      <c r="B228" s="62"/>
      <c r="C228" s="61"/>
      <c r="D228" s="63"/>
      <c r="E228" s="64"/>
      <c r="F228" s="62"/>
      <c r="G228" s="63"/>
      <c r="H228" s="61"/>
      <c r="I228" s="63"/>
      <c r="J228" s="63"/>
      <c r="K228" s="63"/>
      <c r="L228" s="63"/>
      <c r="M228" s="63"/>
      <c r="N228" s="63"/>
      <c r="O228" s="63"/>
      <c r="P228" s="63"/>
      <c r="Q228" s="63"/>
      <c r="R228" s="63"/>
    </row>
    <row r="229" spans="1:18" x14ac:dyDescent="0.2">
      <c r="A229" s="61"/>
      <c r="B229" s="62"/>
      <c r="C229" s="61"/>
      <c r="D229" s="63"/>
      <c r="E229" s="64"/>
      <c r="F229" s="62"/>
      <c r="G229" s="63"/>
      <c r="H229" s="61"/>
      <c r="I229" s="63"/>
      <c r="J229" s="63"/>
      <c r="K229" s="63"/>
      <c r="L229" s="63"/>
      <c r="M229" s="63"/>
      <c r="N229" s="63"/>
      <c r="O229" s="63"/>
      <c r="P229" s="63"/>
      <c r="Q229" s="63"/>
      <c r="R229" s="63"/>
    </row>
    <row r="230" spans="1:18" x14ac:dyDescent="0.2">
      <c r="A230" s="61"/>
      <c r="B230" s="62"/>
      <c r="C230" s="61"/>
      <c r="D230" s="63"/>
      <c r="E230" s="64"/>
      <c r="F230" s="62"/>
      <c r="G230" s="63"/>
      <c r="H230" s="61"/>
      <c r="I230" s="63"/>
      <c r="J230" s="63"/>
      <c r="K230" s="63"/>
      <c r="L230" s="63"/>
      <c r="M230" s="63"/>
      <c r="N230" s="63"/>
      <c r="O230" s="63"/>
      <c r="P230" s="63"/>
      <c r="Q230" s="63"/>
      <c r="R230" s="63"/>
    </row>
    <row r="231" spans="1:18" x14ac:dyDescent="0.2">
      <c r="A231" s="61"/>
      <c r="B231" s="62"/>
      <c r="C231" s="61"/>
      <c r="D231" s="63"/>
      <c r="E231" s="64"/>
      <c r="F231" s="62"/>
      <c r="G231" s="63"/>
      <c r="H231" s="61"/>
      <c r="I231" s="63"/>
      <c r="J231" s="63"/>
      <c r="K231" s="63"/>
      <c r="L231" s="63"/>
      <c r="M231" s="63"/>
      <c r="N231" s="63"/>
      <c r="O231" s="63"/>
      <c r="P231" s="63"/>
      <c r="Q231" s="63"/>
      <c r="R231" s="63"/>
    </row>
    <row r="232" spans="1:18" x14ac:dyDescent="0.2">
      <c r="A232" s="61"/>
      <c r="B232" s="62"/>
      <c r="C232" s="61"/>
      <c r="D232" s="63"/>
      <c r="E232" s="64"/>
      <c r="F232" s="62"/>
      <c r="G232" s="63"/>
      <c r="H232" s="61"/>
      <c r="I232" s="63"/>
      <c r="J232" s="63"/>
      <c r="K232" s="63"/>
      <c r="L232" s="63"/>
      <c r="M232" s="63"/>
      <c r="N232" s="63"/>
      <c r="O232" s="63"/>
      <c r="P232" s="63"/>
      <c r="Q232" s="63"/>
      <c r="R232" s="63"/>
    </row>
    <row r="233" spans="1:18" x14ac:dyDescent="0.2">
      <c r="A233" s="61"/>
      <c r="B233" s="62"/>
      <c r="C233" s="61"/>
      <c r="D233" s="63"/>
      <c r="E233" s="64"/>
      <c r="F233" s="62"/>
      <c r="G233" s="63"/>
      <c r="H233" s="61"/>
      <c r="I233" s="63"/>
      <c r="J233" s="63"/>
      <c r="K233" s="63"/>
      <c r="L233" s="63"/>
      <c r="M233" s="63"/>
      <c r="N233" s="63"/>
      <c r="O233" s="63"/>
      <c r="P233" s="63"/>
      <c r="Q233" s="63"/>
      <c r="R233" s="63"/>
    </row>
    <row r="234" spans="1:18" x14ac:dyDescent="0.2">
      <c r="A234" s="61"/>
      <c r="B234" s="62"/>
      <c r="C234" s="61"/>
      <c r="D234" s="63"/>
      <c r="E234" s="64"/>
      <c r="F234" s="62"/>
      <c r="G234" s="63"/>
      <c r="H234" s="61"/>
      <c r="I234" s="63"/>
      <c r="J234" s="63"/>
      <c r="K234" s="63"/>
      <c r="L234" s="63"/>
      <c r="M234" s="63"/>
      <c r="N234" s="63"/>
      <c r="O234" s="63"/>
      <c r="P234" s="63"/>
      <c r="Q234" s="63"/>
      <c r="R234" s="63"/>
    </row>
    <row r="235" spans="1:18" x14ac:dyDescent="0.2">
      <c r="A235" s="61"/>
      <c r="B235" s="62"/>
      <c r="C235" s="61"/>
      <c r="D235" s="63"/>
      <c r="E235" s="64"/>
      <c r="F235" s="62"/>
      <c r="G235" s="63"/>
      <c r="H235" s="61"/>
      <c r="I235" s="63"/>
      <c r="J235" s="63"/>
      <c r="K235" s="63"/>
      <c r="L235" s="63"/>
      <c r="M235" s="63"/>
      <c r="N235" s="63"/>
      <c r="O235" s="63"/>
      <c r="P235" s="63"/>
      <c r="Q235" s="63"/>
      <c r="R235" s="63"/>
    </row>
    <row r="236" spans="1:18" x14ac:dyDescent="0.2">
      <c r="A236" s="61"/>
      <c r="B236" s="62"/>
      <c r="C236" s="61"/>
      <c r="D236" s="63"/>
      <c r="E236" s="64"/>
      <c r="F236" s="62"/>
      <c r="G236" s="63"/>
      <c r="H236" s="61"/>
      <c r="I236" s="63"/>
      <c r="J236" s="63"/>
      <c r="K236" s="63"/>
      <c r="L236" s="63"/>
      <c r="M236" s="63"/>
      <c r="N236" s="63"/>
      <c r="O236" s="63"/>
      <c r="P236" s="63"/>
      <c r="Q236" s="63"/>
      <c r="R236" s="63"/>
    </row>
    <row r="237" spans="1:18" x14ac:dyDescent="0.2">
      <c r="A237" s="61"/>
      <c r="B237" s="62"/>
      <c r="C237" s="61"/>
      <c r="D237" s="63"/>
      <c r="E237" s="64"/>
      <c r="F237" s="62"/>
      <c r="G237" s="63"/>
      <c r="H237" s="61"/>
      <c r="I237" s="63"/>
      <c r="J237" s="63"/>
      <c r="K237" s="63"/>
      <c r="L237" s="63"/>
      <c r="M237" s="63"/>
      <c r="N237" s="63"/>
      <c r="O237" s="63"/>
      <c r="P237" s="63"/>
      <c r="Q237" s="63"/>
      <c r="R237" s="63"/>
    </row>
    <row r="238" spans="1:18" x14ac:dyDescent="0.2">
      <c r="A238" s="61"/>
      <c r="B238" s="62"/>
      <c r="C238" s="61"/>
      <c r="D238" s="63"/>
      <c r="E238" s="64"/>
      <c r="F238" s="62"/>
      <c r="G238" s="63"/>
      <c r="H238" s="61"/>
      <c r="I238" s="63"/>
      <c r="J238" s="63"/>
      <c r="K238" s="63"/>
      <c r="L238" s="63"/>
      <c r="M238" s="63"/>
      <c r="N238" s="63"/>
      <c r="O238" s="63"/>
      <c r="P238" s="63"/>
      <c r="Q238" s="63"/>
      <c r="R238" s="63"/>
    </row>
    <row r="239" spans="1:18" x14ac:dyDescent="0.2">
      <c r="A239" s="61"/>
      <c r="B239" s="62"/>
      <c r="C239" s="61"/>
      <c r="D239" s="63"/>
      <c r="E239" s="64"/>
      <c r="F239" s="62"/>
      <c r="G239" s="63"/>
      <c r="H239" s="61"/>
      <c r="I239" s="63"/>
      <c r="J239" s="63"/>
      <c r="K239" s="63"/>
      <c r="L239" s="63"/>
      <c r="M239" s="63"/>
      <c r="N239" s="63"/>
      <c r="O239" s="63"/>
      <c r="P239" s="63"/>
      <c r="Q239" s="63"/>
      <c r="R239" s="63"/>
    </row>
    <row r="240" spans="1:18" x14ac:dyDescent="0.2">
      <c r="A240" s="61"/>
      <c r="B240" s="62"/>
      <c r="C240" s="61"/>
      <c r="D240" s="63"/>
      <c r="E240" s="64"/>
      <c r="F240" s="62"/>
      <c r="G240" s="63"/>
      <c r="H240" s="61"/>
      <c r="I240" s="63"/>
      <c r="J240" s="63"/>
      <c r="K240" s="63"/>
      <c r="L240" s="63"/>
      <c r="M240" s="63"/>
      <c r="N240" s="63"/>
      <c r="O240" s="63"/>
      <c r="P240" s="63"/>
      <c r="Q240" s="63"/>
      <c r="R240" s="63"/>
    </row>
    <row r="241" spans="1:18" x14ac:dyDescent="0.2">
      <c r="A241" s="61"/>
      <c r="B241" s="62"/>
      <c r="C241" s="61"/>
      <c r="D241" s="63"/>
      <c r="E241" s="64"/>
      <c r="F241" s="62"/>
      <c r="G241" s="63"/>
      <c r="H241" s="61"/>
      <c r="I241" s="63"/>
      <c r="J241" s="63"/>
      <c r="K241" s="63"/>
      <c r="L241" s="63"/>
      <c r="M241" s="63"/>
      <c r="N241" s="63"/>
      <c r="O241" s="63"/>
      <c r="P241" s="63"/>
      <c r="Q241" s="63"/>
      <c r="R241" s="63"/>
    </row>
    <row r="242" spans="1:18" x14ac:dyDescent="0.2">
      <c r="A242" s="61"/>
      <c r="B242" s="62"/>
      <c r="C242" s="61"/>
      <c r="D242" s="63"/>
      <c r="E242" s="64"/>
      <c r="F242" s="62"/>
      <c r="G242" s="63"/>
      <c r="H242" s="61"/>
      <c r="I242" s="63"/>
      <c r="J242" s="63"/>
      <c r="K242" s="63"/>
      <c r="L242" s="63"/>
      <c r="M242" s="63"/>
      <c r="N242" s="63"/>
      <c r="O242" s="63"/>
      <c r="P242" s="63"/>
      <c r="Q242" s="63"/>
      <c r="R242" s="63"/>
    </row>
    <row r="243" spans="1:18" x14ac:dyDescent="0.2">
      <c r="A243" s="61"/>
      <c r="B243" s="62"/>
      <c r="C243" s="61"/>
      <c r="D243" s="63"/>
      <c r="E243" s="64"/>
      <c r="F243" s="62"/>
      <c r="G243" s="63"/>
      <c r="H243" s="61"/>
      <c r="I243" s="63"/>
      <c r="J243" s="63"/>
      <c r="K243" s="63"/>
      <c r="L243" s="63"/>
      <c r="M243" s="63"/>
      <c r="N243" s="63"/>
      <c r="O243" s="63"/>
      <c r="P243" s="63"/>
      <c r="Q243" s="63"/>
      <c r="R243" s="63"/>
    </row>
    <row r="244" spans="1:18" x14ac:dyDescent="0.2">
      <c r="A244" s="61"/>
      <c r="B244" s="62"/>
      <c r="C244" s="61"/>
      <c r="D244" s="63"/>
      <c r="E244" s="64"/>
      <c r="F244" s="62"/>
      <c r="G244" s="63"/>
      <c r="H244" s="61"/>
      <c r="I244" s="63"/>
      <c r="J244" s="63"/>
      <c r="K244" s="63"/>
      <c r="L244" s="63"/>
      <c r="M244" s="63"/>
      <c r="N244" s="63"/>
      <c r="O244" s="63"/>
      <c r="P244" s="63"/>
      <c r="Q244" s="63"/>
      <c r="R244" s="63"/>
    </row>
    <row r="245" spans="1:18" x14ac:dyDescent="0.2">
      <c r="A245" s="61"/>
      <c r="B245" s="62"/>
      <c r="C245" s="61"/>
      <c r="D245" s="63"/>
      <c r="E245" s="64"/>
      <c r="F245" s="62"/>
      <c r="G245" s="63"/>
      <c r="H245" s="61"/>
      <c r="I245" s="63"/>
      <c r="J245" s="63"/>
      <c r="K245" s="63"/>
      <c r="L245" s="63"/>
      <c r="M245" s="63"/>
      <c r="N245" s="63"/>
      <c r="O245" s="63"/>
      <c r="P245" s="63"/>
      <c r="Q245" s="63"/>
      <c r="R245" s="63"/>
    </row>
    <row r="246" spans="1:18" x14ac:dyDescent="0.2">
      <c r="A246" s="61"/>
      <c r="B246" s="62"/>
      <c r="C246" s="61"/>
      <c r="D246" s="63"/>
      <c r="E246" s="64"/>
      <c r="F246" s="62"/>
      <c r="G246" s="63"/>
      <c r="H246" s="61"/>
      <c r="I246" s="63"/>
      <c r="J246" s="63"/>
      <c r="K246" s="63"/>
      <c r="L246" s="63"/>
      <c r="M246" s="63"/>
      <c r="N246" s="63"/>
      <c r="O246" s="63"/>
      <c r="P246" s="63"/>
      <c r="Q246" s="63"/>
      <c r="R246" s="63"/>
    </row>
    <row r="247" spans="1:18" x14ac:dyDescent="0.2">
      <c r="A247" s="61"/>
      <c r="B247" s="62"/>
      <c r="C247" s="61"/>
      <c r="D247" s="63"/>
      <c r="E247" s="64"/>
      <c r="F247" s="62"/>
      <c r="G247" s="63"/>
      <c r="H247" s="61"/>
      <c r="I247" s="63"/>
      <c r="J247" s="63"/>
      <c r="K247" s="63"/>
      <c r="L247" s="63"/>
      <c r="M247" s="63"/>
      <c r="N247" s="63"/>
      <c r="O247" s="63"/>
      <c r="P247" s="63"/>
      <c r="Q247" s="63"/>
      <c r="R247" s="63"/>
    </row>
    <row r="248" spans="1:18" x14ac:dyDescent="0.2">
      <c r="A248" s="61"/>
      <c r="B248" s="62"/>
      <c r="C248" s="61"/>
      <c r="D248" s="63"/>
      <c r="E248" s="64"/>
      <c r="F248" s="62"/>
      <c r="G248" s="63"/>
      <c r="H248" s="61"/>
      <c r="I248" s="63"/>
      <c r="J248" s="63"/>
      <c r="K248" s="63"/>
      <c r="L248" s="63"/>
      <c r="M248" s="63"/>
      <c r="N248" s="63"/>
      <c r="O248" s="63"/>
      <c r="P248" s="63"/>
      <c r="Q248" s="63"/>
      <c r="R248" s="63"/>
    </row>
    <row r="249" spans="1:18" x14ac:dyDescent="0.2">
      <c r="A249" s="61"/>
      <c r="B249" s="62"/>
      <c r="C249" s="61"/>
      <c r="D249" s="63"/>
      <c r="E249" s="64"/>
      <c r="F249" s="62"/>
      <c r="G249" s="63"/>
      <c r="H249" s="61"/>
      <c r="I249" s="63"/>
      <c r="J249" s="63"/>
      <c r="K249" s="63"/>
      <c r="L249" s="63"/>
      <c r="M249" s="63"/>
      <c r="N249" s="63"/>
      <c r="O249" s="63"/>
      <c r="P249" s="63"/>
      <c r="Q249" s="63"/>
      <c r="R249" s="63"/>
    </row>
    <row r="250" spans="1:18" x14ac:dyDescent="0.2">
      <c r="A250" s="61"/>
      <c r="B250" s="62"/>
      <c r="C250" s="61"/>
      <c r="D250" s="63"/>
      <c r="E250" s="64"/>
      <c r="F250" s="62"/>
      <c r="G250" s="63"/>
      <c r="H250" s="61"/>
      <c r="I250" s="63"/>
      <c r="J250" s="63"/>
      <c r="K250" s="63"/>
      <c r="L250" s="63"/>
      <c r="M250" s="63"/>
      <c r="N250" s="63"/>
      <c r="O250" s="63"/>
      <c r="P250" s="63"/>
      <c r="Q250" s="63"/>
      <c r="R250" s="63"/>
    </row>
    <row r="251" spans="1:18" x14ac:dyDescent="0.2">
      <c r="A251" s="61"/>
      <c r="B251" s="62"/>
      <c r="C251" s="61"/>
      <c r="D251" s="63"/>
      <c r="E251" s="64"/>
      <c r="F251" s="62"/>
      <c r="G251" s="63"/>
      <c r="H251" s="61"/>
      <c r="I251" s="63"/>
      <c r="J251" s="63"/>
      <c r="K251" s="63"/>
      <c r="L251" s="63"/>
      <c r="M251" s="63"/>
      <c r="N251" s="63"/>
      <c r="O251" s="63"/>
      <c r="P251" s="63"/>
      <c r="Q251" s="63"/>
      <c r="R251" s="63"/>
    </row>
    <row r="252" spans="1:18" x14ac:dyDescent="0.2">
      <c r="A252" s="61"/>
      <c r="B252" s="62"/>
      <c r="C252" s="61"/>
      <c r="D252" s="63"/>
      <c r="E252" s="64"/>
      <c r="F252" s="62"/>
      <c r="G252" s="63"/>
      <c r="H252" s="61"/>
      <c r="I252" s="63"/>
      <c r="J252" s="63"/>
      <c r="K252" s="63"/>
      <c r="L252" s="63"/>
      <c r="M252" s="63"/>
      <c r="N252" s="63"/>
      <c r="O252" s="63"/>
      <c r="P252" s="63"/>
      <c r="Q252" s="63"/>
      <c r="R252" s="63"/>
    </row>
    <row r="253" spans="1:18" x14ac:dyDescent="0.2">
      <c r="A253" s="61"/>
      <c r="B253" s="62"/>
      <c r="C253" s="61"/>
      <c r="D253" s="63"/>
      <c r="E253" s="64"/>
      <c r="F253" s="62"/>
      <c r="G253" s="63"/>
      <c r="H253" s="61"/>
      <c r="I253" s="63"/>
      <c r="J253" s="63"/>
      <c r="K253" s="63"/>
      <c r="L253" s="63"/>
      <c r="M253" s="63"/>
      <c r="N253" s="63"/>
      <c r="O253" s="63"/>
      <c r="P253" s="63"/>
      <c r="Q253" s="63"/>
      <c r="R253" s="63"/>
    </row>
    <row r="254" spans="1:18" x14ac:dyDescent="0.2">
      <c r="A254" s="61"/>
      <c r="B254" s="62"/>
      <c r="C254" s="61"/>
      <c r="D254" s="63"/>
      <c r="E254" s="64"/>
      <c r="F254" s="62"/>
      <c r="G254" s="63"/>
      <c r="H254" s="61"/>
      <c r="I254" s="63"/>
      <c r="J254" s="63"/>
      <c r="K254" s="63"/>
      <c r="L254" s="63"/>
      <c r="M254" s="63"/>
      <c r="N254" s="63"/>
      <c r="O254" s="63"/>
      <c r="P254" s="63"/>
      <c r="Q254" s="63"/>
      <c r="R254" s="63"/>
    </row>
    <row r="255" spans="1:18" x14ac:dyDescent="0.2">
      <c r="A255" s="61"/>
      <c r="B255" s="62"/>
      <c r="C255" s="61"/>
      <c r="D255" s="63"/>
      <c r="E255" s="64"/>
      <c r="F255" s="62"/>
      <c r="G255" s="63"/>
      <c r="H255" s="61"/>
      <c r="I255" s="63"/>
      <c r="J255" s="63"/>
      <c r="K255" s="63"/>
      <c r="L255" s="63"/>
      <c r="M255" s="63"/>
      <c r="N255" s="63"/>
      <c r="O255" s="63"/>
      <c r="P255" s="63"/>
      <c r="Q255" s="63"/>
      <c r="R255" s="63"/>
    </row>
    <row r="256" spans="1:18" x14ac:dyDescent="0.2">
      <c r="A256" s="61"/>
      <c r="B256" s="62"/>
      <c r="C256" s="61"/>
      <c r="D256" s="63"/>
      <c r="E256" s="64"/>
      <c r="F256" s="62"/>
      <c r="G256" s="63"/>
      <c r="H256" s="61"/>
      <c r="I256" s="63"/>
      <c r="J256" s="63"/>
      <c r="K256" s="63"/>
      <c r="L256" s="63"/>
      <c r="M256" s="63"/>
      <c r="N256" s="63"/>
      <c r="O256" s="63"/>
      <c r="P256" s="63"/>
      <c r="Q256" s="63"/>
      <c r="R256" s="63"/>
    </row>
    <row r="257" spans="1:18" x14ac:dyDescent="0.2">
      <c r="A257" s="61"/>
      <c r="B257" s="62"/>
      <c r="C257" s="61"/>
      <c r="D257" s="63"/>
      <c r="E257" s="64"/>
      <c r="F257" s="62"/>
      <c r="G257" s="63"/>
      <c r="H257" s="61"/>
      <c r="I257" s="63"/>
      <c r="J257" s="63"/>
      <c r="K257" s="63"/>
      <c r="L257" s="63"/>
      <c r="M257" s="63"/>
      <c r="N257" s="63"/>
      <c r="O257" s="63"/>
      <c r="P257" s="63"/>
      <c r="Q257" s="63"/>
      <c r="R257" s="63"/>
    </row>
    <row r="258" spans="1:18" x14ac:dyDescent="0.2">
      <c r="A258" s="61"/>
      <c r="B258" s="62"/>
      <c r="C258" s="61"/>
      <c r="D258" s="63"/>
      <c r="E258" s="64"/>
      <c r="F258" s="62"/>
      <c r="G258" s="63"/>
      <c r="H258" s="61"/>
      <c r="I258" s="63"/>
      <c r="J258" s="63"/>
      <c r="K258" s="63"/>
      <c r="L258" s="63"/>
      <c r="M258" s="63"/>
      <c r="N258" s="63"/>
      <c r="O258" s="63"/>
      <c r="P258" s="63"/>
      <c r="Q258" s="63"/>
      <c r="R258" s="63"/>
    </row>
    <row r="259" spans="1:18" x14ac:dyDescent="0.2">
      <c r="A259" s="61"/>
      <c r="B259" s="62"/>
      <c r="C259" s="61"/>
      <c r="D259" s="63"/>
      <c r="E259" s="64"/>
      <c r="F259" s="62"/>
      <c r="G259" s="63"/>
      <c r="H259" s="61"/>
      <c r="I259" s="63"/>
      <c r="J259" s="63"/>
      <c r="K259" s="63"/>
      <c r="L259" s="63"/>
      <c r="M259" s="63"/>
      <c r="N259" s="63"/>
      <c r="O259" s="63"/>
      <c r="P259" s="63"/>
      <c r="Q259" s="63"/>
      <c r="R259" s="63"/>
    </row>
    <row r="260" spans="1:18" x14ac:dyDescent="0.2">
      <c r="A260" s="61"/>
      <c r="B260" s="62"/>
      <c r="C260" s="61"/>
      <c r="D260" s="63"/>
      <c r="E260" s="64"/>
      <c r="F260" s="62"/>
      <c r="G260" s="63"/>
      <c r="H260" s="61"/>
      <c r="I260" s="63"/>
      <c r="J260" s="63"/>
      <c r="K260" s="63"/>
      <c r="L260" s="63"/>
      <c r="M260" s="63"/>
      <c r="N260" s="63"/>
      <c r="O260" s="63"/>
      <c r="P260" s="63"/>
      <c r="Q260" s="63"/>
      <c r="R260" s="63"/>
    </row>
    <row r="261" spans="1:18" x14ac:dyDescent="0.2">
      <c r="A261" s="61"/>
      <c r="B261" s="62"/>
      <c r="C261" s="61"/>
      <c r="D261" s="63"/>
      <c r="E261" s="64"/>
      <c r="F261" s="62"/>
      <c r="G261" s="63"/>
      <c r="H261" s="61"/>
      <c r="I261" s="63"/>
      <c r="J261" s="63"/>
      <c r="K261" s="63"/>
      <c r="L261" s="63"/>
      <c r="M261" s="63"/>
      <c r="N261" s="63"/>
      <c r="O261" s="63"/>
      <c r="P261" s="63"/>
      <c r="Q261" s="63"/>
      <c r="R261" s="63"/>
    </row>
    <row r="262" spans="1:18" x14ac:dyDescent="0.2">
      <c r="A262" s="61"/>
      <c r="B262" s="62"/>
      <c r="C262" s="61"/>
      <c r="D262" s="63"/>
      <c r="E262" s="64"/>
      <c r="F262" s="62"/>
      <c r="G262" s="63"/>
      <c r="H262" s="61"/>
      <c r="I262" s="63"/>
      <c r="J262" s="63"/>
      <c r="K262" s="63"/>
      <c r="L262" s="63"/>
      <c r="M262" s="63"/>
      <c r="N262" s="63"/>
      <c r="O262" s="63"/>
      <c r="P262" s="63"/>
      <c r="Q262" s="63"/>
      <c r="R262" s="63"/>
    </row>
    <row r="263" spans="1:18" x14ac:dyDescent="0.2">
      <c r="A263" s="61"/>
      <c r="B263" s="62"/>
      <c r="C263" s="61"/>
      <c r="D263" s="63"/>
      <c r="E263" s="64"/>
      <c r="F263" s="62"/>
      <c r="G263" s="63"/>
      <c r="H263" s="61"/>
      <c r="I263" s="63"/>
      <c r="J263" s="63"/>
      <c r="K263" s="63"/>
      <c r="L263" s="63"/>
      <c r="M263" s="63"/>
      <c r="N263" s="63"/>
      <c r="O263" s="63"/>
      <c r="P263" s="63"/>
      <c r="Q263" s="63"/>
      <c r="R263" s="63"/>
    </row>
    <row r="264" spans="1:18" x14ac:dyDescent="0.2">
      <c r="A264" s="61"/>
      <c r="B264" s="62"/>
      <c r="C264" s="61"/>
      <c r="D264" s="63"/>
      <c r="E264" s="64"/>
      <c r="F264" s="62"/>
      <c r="G264" s="63"/>
      <c r="H264" s="61"/>
      <c r="I264" s="63"/>
      <c r="J264" s="63"/>
      <c r="K264" s="63"/>
      <c r="L264" s="63"/>
      <c r="M264" s="63"/>
      <c r="N264" s="63"/>
      <c r="O264" s="63"/>
      <c r="P264" s="63"/>
      <c r="Q264" s="63"/>
      <c r="R264" s="63"/>
    </row>
    <row r="265" spans="1:18" x14ac:dyDescent="0.2">
      <c r="A265" s="61"/>
      <c r="B265" s="62"/>
      <c r="C265" s="61"/>
      <c r="D265" s="63"/>
      <c r="E265" s="64"/>
      <c r="F265" s="62"/>
      <c r="G265" s="63"/>
      <c r="H265" s="61"/>
      <c r="I265" s="63"/>
      <c r="J265" s="63"/>
      <c r="K265" s="63"/>
      <c r="L265" s="63"/>
      <c r="M265" s="63"/>
      <c r="N265" s="63"/>
      <c r="O265" s="63"/>
      <c r="P265" s="63"/>
      <c r="Q265" s="63"/>
      <c r="R265" s="63"/>
    </row>
    <row r="266" spans="1:18" x14ac:dyDescent="0.2">
      <c r="A266" s="61"/>
      <c r="B266" s="62"/>
      <c r="C266" s="61"/>
      <c r="D266" s="63"/>
      <c r="E266" s="64"/>
      <c r="F266" s="62"/>
      <c r="G266" s="63"/>
      <c r="H266" s="61"/>
      <c r="I266" s="63"/>
      <c r="J266" s="63"/>
      <c r="K266" s="63"/>
      <c r="L266" s="63"/>
      <c r="M266" s="63"/>
      <c r="N266" s="63"/>
      <c r="O266" s="63"/>
      <c r="P266" s="63"/>
      <c r="Q266" s="63"/>
      <c r="R266" s="63"/>
    </row>
    <row r="267" spans="1:18" x14ac:dyDescent="0.2">
      <c r="A267" s="61"/>
      <c r="B267" s="62"/>
      <c r="C267" s="61"/>
      <c r="D267" s="63"/>
      <c r="E267" s="64"/>
      <c r="F267" s="62"/>
      <c r="G267" s="63"/>
      <c r="H267" s="61"/>
      <c r="I267" s="63"/>
      <c r="J267" s="63"/>
      <c r="K267" s="63"/>
      <c r="L267" s="63"/>
      <c r="M267" s="63"/>
      <c r="N267" s="63"/>
      <c r="O267" s="63"/>
      <c r="P267" s="63"/>
      <c r="Q267" s="63"/>
      <c r="R267" s="63"/>
    </row>
    <row r="268" spans="1:18" x14ac:dyDescent="0.2">
      <c r="A268" s="61"/>
      <c r="B268" s="62"/>
      <c r="C268" s="61"/>
      <c r="D268" s="63"/>
      <c r="E268" s="64"/>
      <c r="F268" s="62"/>
      <c r="G268" s="63"/>
      <c r="H268" s="61"/>
      <c r="I268" s="63"/>
      <c r="J268" s="63"/>
      <c r="K268" s="63"/>
      <c r="L268" s="63"/>
      <c r="M268" s="63"/>
      <c r="N268" s="63"/>
      <c r="O268" s="63"/>
      <c r="P268" s="63"/>
      <c r="Q268" s="63"/>
      <c r="R268" s="63"/>
    </row>
    <row r="269" spans="1:18" x14ac:dyDescent="0.2">
      <c r="A269" s="61"/>
      <c r="B269" s="62"/>
      <c r="C269" s="61"/>
      <c r="D269" s="63"/>
      <c r="E269" s="64"/>
      <c r="F269" s="62"/>
      <c r="G269" s="63"/>
      <c r="H269" s="61"/>
      <c r="I269" s="63"/>
      <c r="J269" s="63"/>
      <c r="K269" s="63"/>
      <c r="L269" s="63"/>
      <c r="M269" s="63"/>
      <c r="N269" s="63"/>
      <c r="O269" s="63"/>
      <c r="P269" s="63"/>
      <c r="Q269" s="63"/>
      <c r="R269" s="63"/>
    </row>
    <row r="270" spans="1:18" x14ac:dyDescent="0.2">
      <c r="A270" s="61"/>
      <c r="B270" s="62"/>
      <c r="C270" s="61"/>
      <c r="D270" s="63"/>
      <c r="E270" s="64"/>
      <c r="F270" s="62"/>
      <c r="G270" s="63"/>
      <c r="H270" s="61"/>
      <c r="I270" s="63"/>
      <c r="J270" s="63"/>
      <c r="K270" s="63"/>
      <c r="L270" s="63"/>
      <c r="M270" s="63"/>
      <c r="N270" s="63"/>
      <c r="O270" s="63"/>
      <c r="P270" s="63"/>
      <c r="Q270" s="63"/>
      <c r="R270" s="63"/>
    </row>
    <row r="271" spans="1:18" x14ac:dyDescent="0.2">
      <c r="A271" s="61"/>
      <c r="B271" s="62"/>
      <c r="C271" s="61"/>
      <c r="D271" s="63"/>
      <c r="E271" s="64"/>
      <c r="F271" s="62"/>
      <c r="G271" s="63"/>
      <c r="H271" s="61"/>
      <c r="I271" s="63"/>
      <c r="J271" s="63"/>
      <c r="K271" s="63"/>
      <c r="L271" s="63"/>
      <c r="M271" s="63"/>
      <c r="N271" s="63"/>
      <c r="O271" s="63"/>
      <c r="P271" s="63"/>
      <c r="Q271" s="63"/>
      <c r="R271" s="63"/>
    </row>
    <row r="272" spans="1:18" x14ac:dyDescent="0.2">
      <c r="A272" s="61"/>
      <c r="B272" s="62"/>
      <c r="C272" s="61"/>
      <c r="D272" s="63"/>
      <c r="E272" s="64"/>
      <c r="F272" s="62"/>
      <c r="G272" s="63"/>
      <c r="H272" s="61"/>
      <c r="I272" s="63"/>
      <c r="J272" s="63"/>
      <c r="K272" s="63"/>
      <c r="L272" s="63"/>
      <c r="M272" s="63"/>
      <c r="N272" s="63"/>
      <c r="O272" s="63"/>
      <c r="P272" s="63"/>
      <c r="Q272" s="63"/>
      <c r="R272" s="63"/>
    </row>
    <row r="273" spans="1:18" x14ac:dyDescent="0.2">
      <c r="A273" s="61"/>
      <c r="B273" s="62"/>
      <c r="C273" s="61"/>
      <c r="D273" s="63"/>
      <c r="E273" s="64"/>
      <c r="F273" s="62"/>
      <c r="G273" s="63"/>
      <c r="H273" s="61"/>
      <c r="I273" s="63"/>
      <c r="J273" s="63"/>
      <c r="K273" s="63"/>
      <c r="L273" s="63"/>
      <c r="M273" s="63"/>
      <c r="N273" s="63"/>
      <c r="O273" s="63"/>
      <c r="P273" s="63"/>
      <c r="Q273" s="63"/>
      <c r="R273" s="63"/>
    </row>
    <row r="274" spans="1:18" x14ac:dyDescent="0.2">
      <c r="A274" s="61"/>
      <c r="B274" s="62"/>
      <c r="C274" s="61"/>
      <c r="D274" s="63"/>
      <c r="E274" s="64"/>
      <c r="F274" s="62"/>
      <c r="G274" s="63"/>
      <c r="H274" s="61"/>
      <c r="I274" s="63"/>
      <c r="J274" s="63"/>
      <c r="K274" s="63"/>
      <c r="L274" s="63"/>
      <c r="M274" s="63"/>
      <c r="N274" s="63"/>
      <c r="O274" s="63"/>
      <c r="P274" s="63"/>
      <c r="Q274" s="63"/>
      <c r="R274" s="63"/>
    </row>
    <row r="275" spans="1:18" x14ac:dyDescent="0.2">
      <c r="A275" s="61"/>
      <c r="B275" s="62"/>
      <c r="C275" s="61"/>
      <c r="D275" s="63"/>
      <c r="E275" s="64"/>
      <c r="F275" s="62"/>
      <c r="G275" s="63"/>
      <c r="H275" s="61"/>
      <c r="I275" s="63"/>
      <c r="J275" s="63"/>
      <c r="K275" s="63"/>
      <c r="L275" s="63"/>
      <c r="M275" s="63"/>
      <c r="N275" s="63"/>
      <c r="O275" s="63"/>
      <c r="P275" s="63"/>
      <c r="Q275" s="63"/>
      <c r="R275" s="63"/>
    </row>
    <row r="276" spans="1:18" x14ac:dyDescent="0.2">
      <c r="A276" s="61"/>
      <c r="B276" s="62"/>
      <c r="C276" s="61"/>
      <c r="D276" s="63"/>
      <c r="E276" s="64"/>
      <c r="F276" s="62"/>
      <c r="G276" s="63"/>
      <c r="H276" s="61"/>
      <c r="I276" s="63"/>
      <c r="J276" s="63"/>
      <c r="K276" s="63"/>
      <c r="L276" s="63"/>
      <c r="M276" s="63"/>
      <c r="N276" s="63"/>
      <c r="O276" s="63"/>
      <c r="P276" s="63"/>
      <c r="Q276" s="63"/>
      <c r="R276" s="63"/>
    </row>
    <row r="277" spans="1:18" x14ac:dyDescent="0.2">
      <c r="A277" s="61"/>
      <c r="B277" s="62"/>
      <c r="C277" s="61"/>
      <c r="D277" s="63"/>
      <c r="E277" s="64"/>
      <c r="F277" s="62"/>
      <c r="G277" s="63"/>
      <c r="H277" s="61"/>
      <c r="I277" s="63"/>
      <c r="J277" s="63"/>
      <c r="K277" s="63"/>
      <c r="L277" s="63"/>
      <c r="M277" s="63"/>
      <c r="N277" s="63"/>
      <c r="O277" s="63"/>
      <c r="P277" s="63"/>
      <c r="Q277" s="63"/>
      <c r="R277" s="63"/>
    </row>
    <row r="278" spans="1:18" x14ac:dyDescent="0.2">
      <c r="A278" s="61"/>
      <c r="B278" s="62"/>
      <c r="C278" s="61"/>
      <c r="D278" s="63"/>
      <c r="E278" s="64"/>
      <c r="F278" s="62"/>
      <c r="G278" s="63"/>
      <c r="H278" s="61"/>
      <c r="I278" s="63"/>
      <c r="J278" s="63"/>
      <c r="K278" s="63"/>
      <c r="L278" s="63"/>
      <c r="M278" s="63"/>
      <c r="N278" s="63"/>
      <c r="O278" s="63"/>
      <c r="P278" s="63"/>
      <c r="Q278" s="63"/>
      <c r="R278" s="63"/>
    </row>
    <row r="279" spans="1:18" x14ac:dyDescent="0.2">
      <c r="A279" s="61"/>
      <c r="B279" s="62"/>
      <c r="C279" s="61"/>
      <c r="D279" s="63"/>
      <c r="E279" s="64"/>
      <c r="F279" s="62"/>
      <c r="G279" s="63"/>
      <c r="H279" s="61"/>
      <c r="I279" s="63"/>
      <c r="J279" s="63"/>
      <c r="K279" s="63"/>
      <c r="L279" s="63"/>
      <c r="M279" s="63"/>
      <c r="N279" s="63"/>
      <c r="O279" s="63"/>
      <c r="P279" s="63"/>
      <c r="Q279" s="63"/>
      <c r="R279" s="63"/>
    </row>
    <row r="280" spans="1:18" x14ac:dyDescent="0.2">
      <c r="A280" s="61"/>
      <c r="B280" s="62"/>
      <c r="C280" s="61"/>
      <c r="D280" s="63"/>
      <c r="E280" s="64"/>
      <c r="F280" s="62"/>
      <c r="G280" s="63"/>
      <c r="H280" s="61"/>
      <c r="I280" s="63"/>
      <c r="J280" s="63"/>
      <c r="K280" s="63"/>
      <c r="L280" s="63"/>
      <c r="M280" s="63"/>
      <c r="N280" s="63"/>
      <c r="O280" s="63"/>
      <c r="P280" s="63"/>
      <c r="Q280" s="63"/>
      <c r="R280" s="63"/>
    </row>
    <row r="281" spans="1:18" x14ac:dyDescent="0.2">
      <c r="A281" s="61"/>
      <c r="B281" s="62"/>
      <c r="C281" s="61"/>
      <c r="D281" s="63"/>
      <c r="E281" s="64"/>
      <c r="F281" s="62"/>
      <c r="G281" s="63"/>
      <c r="H281" s="61"/>
      <c r="I281" s="63"/>
      <c r="J281" s="63"/>
      <c r="K281" s="63"/>
      <c r="L281" s="63"/>
      <c r="M281" s="63"/>
      <c r="N281" s="63"/>
      <c r="O281" s="63"/>
      <c r="P281" s="63"/>
      <c r="Q281" s="63"/>
      <c r="R281" s="63"/>
    </row>
    <row r="282" spans="1:18" x14ac:dyDescent="0.2">
      <c r="A282" s="61"/>
      <c r="B282" s="62"/>
      <c r="C282" s="61"/>
      <c r="D282" s="63"/>
      <c r="E282" s="64"/>
      <c r="F282" s="62"/>
      <c r="G282" s="63"/>
      <c r="H282" s="61"/>
      <c r="I282" s="63"/>
      <c r="J282" s="63"/>
      <c r="K282" s="63"/>
      <c r="L282" s="63"/>
      <c r="M282" s="63"/>
      <c r="N282" s="63"/>
      <c r="O282" s="63"/>
      <c r="P282" s="63"/>
      <c r="Q282" s="63"/>
      <c r="R282" s="63"/>
    </row>
    <row r="283" spans="1:18" x14ac:dyDescent="0.2">
      <c r="A283" s="61"/>
      <c r="B283" s="62"/>
      <c r="C283" s="61"/>
      <c r="D283" s="63"/>
      <c r="E283" s="64"/>
      <c r="F283" s="62"/>
      <c r="G283" s="63"/>
      <c r="H283" s="61"/>
      <c r="I283" s="63"/>
      <c r="J283" s="63"/>
      <c r="K283" s="63"/>
      <c r="L283" s="63"/>
      <c r="M283" s="63"/>
      <c r="N283" s="63"/>
      <c r="O283" s="63"/>
      <c r="P283" s="63"/>
      <c r="Q283" s="63"/>
      <c r="R283" s="63"/>
    </row>
    <row r="284" spans="1:18" x14ac:dyDescent="0.2">
      <c r="A284" s="61"/>
      <c r="B284" s="62"/>
      <c r="C284" s="61"/>
      <c r="D284" s="63"/>
      <c r="E284" s="64"/>
      <c r="F284" s="62"/>
      <c r="G284" s="63"/>
      <c r="H284" s="61"/>
      <c r="I284" s="63"/>
      <c r="J284" s="63"/>
      <c r="K284" s="63"/>
      <c r="L284" s="63"/>
      <c r="M284" s="63"/>
      <c r="N284" s="63"/>
      <c r="O284" s="63"/>
      <c r="P284" s="63"/>
      <c r="Q284" s="63"/>
      <c r="R284" s="63"/>
    </row>
    <row r="285" spans="1:18" x14ac:dyDescent="0.2">
      <c r="A285" s="61"/>
      <c r="B285" s="62"/>
      <c r="C285" s="61"/>
      <c r="D285" s="63"/>
      <c r="E285" s="64"/>
      <c r="F285" s="62"/>
      <c r="G285" s="63"/>
      <c r="H285" s="61"/>
      <c r="I285" s="63"/>
      <c r="J285" s="63"/>
      <c r="K285" s="63"/>
      <c r="L285" s="63"/>
      <c r="M285" s="63"/>
      <c r="N285" s="63"/>
      <c r="O285" s="63"/>
      <c r="P285" s="63"/>
      <c r="Q285" s="63"/>
      <c r="R285" s="63"/>
    </row>
    <row r="286" spans="1:18" x14ac:dyDescent="0.2">
      <c r="A286" s="61"/>
      <c r="B286" s="62"/>
      <c r="C286" s="61"/>
      <c r="D286" s="63"/>
      <c r="E286" s="64"/>
      <c r="F286" s="62"/>
      <c r="G286" s="63"/>
      <c r="H286" s="61"/>
      <c r="I286" s="63"/>
      <c r="J286" s="63"/>
      <c r="K286" s="63"/>
      <c r="L286" s="63"/>
      <c r="M286" s="63"/>
      <c r="N286" s="63"/>
      <c r="O286" s="63"/>
      <c r="P286" s="63"/>
      <c r="Q286" s="63"/>
      <c r="R286" s="63"/>
    </row>
    <row r="287" spans="1:18" x14ac:dyDescent="0.2">
      <c r="A287" s="61"/>
      <c r="B287" s="62"/>
      <c r="C287" s="61"/>
      <c r="D287" s="63"/>
      <c r="E287" s="64"/>
      <c r="F287" s="62"/>
      <c r="G287" s="63"/>
      <c r="H287" s="61"/>
      <c r="I287" s="63"/>
      <c r="J287" s="63"/>
      <c r="K287" s="63"/>
      <c r="L287" s="63"/>
      <c r="M287" s="63"/>
      <c r="N287" s="63"/>
      <c r="O287" s="63"/>
      <c r="P287" s="63"/>
      <c r="Q287" s="63"/>
      <c r="R287" s="63"/>
    </row>
    <row r="288" spans="1:18" x14ac:dyDescent="0.2">
      <c r="A288" s="61"/>
      <c r="B288" s="62"/>
      <c r="C288" s="61"/>
      <c r="D288" s="63"/>
      <c r="E288" s="64"/>
      <c r="F288" s="62"/>
      <c r="G288" s="63"/>
      <c r="H288" s="61"/>
      <c r="I288" s="63"/>
      <c r="J288" s="63"/>
      <c r="K288" s="63"/>
      <c r="L288" s="63"/>
      <c r="M288" s="63"/>
      <c r="N288" s="63"/>
      <c r="O288" s="63"/>
      <c r="P288" s="63"/>
      <c r="Q288" s="63"/>
      <c r="R288" s="63"/>
    </row>
    <row r="289" spans="1:18" x14ac:dyDescent="0.2">
      <c r="A289" s="61"/>
      <c r="B289" s="62"/>
      <c r="C289" s="61"/>
      <c r="D289" s="63"/>
      <c r="E289" s="64"/>
      <c r="F289" s="62"/>
      <c r="G289" s="63"/>
      <c r="H289" s="61"/>
      <c r="I289" s="63"/>
      <c r="J289" s="63"/>
      <c r="K289" s="63"/>
      <c r="L289" s="63"/>
      <c r="M289" s="63"/>
      <c r="N289" s="63"/>
      <c r="O289" s="63"/>
      <c r="P289" s="63"/>
      <c r="Q289" s="63"/>
      <c r="R289" s="63"/>
    </row>
    <row r="290" spans="1:18" x14ac:dyDescent="0.2">
      <c r="A290" s="61"/>
      <c r="B290" s="62"/>
      <c r="C290" s="61"/>
      <c r="D290" s="63"/>
      <c r="E290" s="64"/>
      <c r="F290" s="62"/>
      <c r="G290" s="63"/>
      <c r="H290" s="61"/>
      <c r="I290" s="63"/>
      <c r="J290" s="63"/>
      <c r="K290" s="63"/>
      <c r="L290" s="63"/>
      <c r="M290" s="63"/>
      <c r="N290" s="63"/>
      <c r="O290" s="63"/>
      <c r="P290" s="63"/>
      <c r="Q290" s="63"/>
      <c r="R290" s="63"/>
    </row>
    <row r="291" spans="1:18" x14ac:dyDescent="0.2">
      <c r="A291" s="61"/>
      <c r="B291" s="62"/>
      <c r="C291" s="61"/>
      <c r="D291" s="63"/>
      <c r="E291" s="64"/>
      <c r="F291" s="62"/>
      <c r="G291" s="63"/>
      <c r="H291" s="61"/>
      <c r="I291" s="63"/>
      <c r="J291" s="63"/>
      <c r="K291" s="63"/>
      <c r="L291" s="63"/>
      <c r="M291" s="63"/>
      <c r="N291" s="63"/>
      <c r="O291" s="63"/>
      <c r="P291" s="63"/>
      <c r="Q291" s="63"/>
      <c r="R291" s="63"/>
    </row>
    <row r="292" spans="1:18" x14ac:dyDescent="0.2">
      <c r="A292" s="61"/>
      <c r="B292" s="62"/>
      <c r="C292" s="61"/>
      <c r="D292" s="63"/>
      <c r="E292" s="64"/>
      <c r="F292" s="62"/>
      <c r="G292" s="63"/>
      <c r="H292" s="61"/>
      <c r="I292" s="63"/>
      <c r="J292" s="63"/>
      <c r="K292" s="63"/>
      <c r="L292" s="63"/>
      <c r="M292" s="63"/>
      <c r="N292" s="63"/>
      <c r="O292" s="63"/>
      <c r="P292" s="63"/>
      <c r="Q292" s="63"/>
      <c r="R292" s="63"/>
    </row>
    <row r="293" spans="1:18" x14ac:dyDescent="0.2">
      <c r="A293" s="61"/>
      <c r="B293" s="62"/>
      <c r="C293" s="61"/>
      <c r="D293" s="63"/>
      <c r="E293" s="64"/>
      <c r="F293" s="62"/>
      <c r="G293" s="63"/>
      <c r="H293" s="61"/>
      <c r="I293" s="63"/>
      <c r="J293" s="63"/>
      <c r="K293" s="63"/>
      <c r="L293" s="63"/>
      <c r="M293" s="63"/>
      <c r="N293" s="63"/>
      <c r="O293" s="63"/>
      <c r="P293" s="63"/>
      <c r="Q293" s="63"/>
      <c r="R293" s="63"/>
    </row>
    <row r="294" spans="1:18" x14ac:dyDescent="0.2">
      <c r="A294" s="61"/>
      <c r="B294" s="62"/>
      <c r="C294" s="61"/>
      <c r="D294" s="63"/>
      <c r="E294" s="64"/>
      <c r="F294" s="62"/>
      <c r="G294" s="63"/>
      <c r="H294" s="61"/>
      <c r="I294" s="63"/>
      <c r="J294" s="63"/>
      <c r="K294" s="63"/>
      <c r="L294" s="63"/>
      <c r="M294" s="63"/>
      <c r="N294" s="63"/>
      <c r="O294" s="63"/>
      <c r="P294" s="63"/>
      <c r="Q294" s="63"/>
      <c r="R294" s="63"/>
    </row>
    <row r="295" spans="1:18" x14ac:dyDescent="0.2">
      <c r="A295" s="61"/>
      <c r="B295" s="62"/>
      <c r="C295" s="61"/>
      <c r="D295" s="63"/>
      <c r="E295" s="64"/>
      <c r="F295" s="62"/>
      <c r="G295" s="63"/>
      <c r="H295" s="61"/>
      <c r="I295" s="63"/>
      <c r="J295" s="63"/>
      <c r="K295" s="63"/>
      <c r="L295" s="63"/>
      <c r="M295" s="63"/>
      <c r="N295" s="63"/>
      <c r="O295" s="63"/>
      <c r="P295" s="63"/>
      <c r="Q295" s="63"/>
      <c r="R295" s="63"/>
    </row>
    <row r="296" spans="1:18" x14ac:dyDescent="0.2">
      <c r="A296" s="61"/>
      <c r="B296" s="62"/>
      <c r="C296" s="61"/>
      <c r="D296" s="63"/>
      <c r="E296" s="64"/>
      <c r="F296" s="62"/>
      <c r="G296" s="63"/>
      <c r="H296" s="61"/>
      <c r="I296" s="63"/>
      <c r="J296" s="63"/>
      <c r="K296" s="63"/>
      <c r="L296" s="63"/>
      <c r="M296" s="63"/>
      <c r="N296" s="63"/>
      <c r="O296" s="63"/>
      <c r="P296" s="63"/>
      <c r="Q296" s="63"/>
      <c r="R296" s="63"/>
    </row>
    <row r="297" spans="1:18" x14ac:dyDescent="0.2">
      <c r="A297" s="61"/>
      <c r="B297" s="62"/>
      <c r="C297" s="61"/>
      <c r="D297" s="63"/>
      <c r="E297" s="64"/>
      <c r="F297" s="62"/>
      <c r="G297" s="63"/>
      <c r="H297" s="61"/>
      <c r="I297" s="63"/>
      <c r="J297" s="63"/>
      <c r="K297" s="63"/>
      <c r="L297" s="63"/>
      <c r="M297" s="63"/>
      <c r="N297" s="63"/>
      <c r="O297" s="63"/>
      <c r="P297" s="63"/>
      <c r="Q297" s="63"/>
      <c r="R297" s="63"/>
    </row>
    <row r="298" spans="1:18" x14ac:dyDescent="0.2">
      <c r="A298" s="61"/>
      <c r="B298" s="62"/>
      <c r="C298" s="61"/>
      <c r="D298" s="63"/>
      <c r="E298" s="64"/>
      <c r="F298" s="62"/>
      <c r="G298" s="63"/>
      <c r="H298" s="61"/>
      <c r="I298" s="63"/>
      <c r="J298" s="63"/>
      <c r="K298" s="63"/>
      <c r="L298" s="63"/>
      <c r="M298" s="63"/>
      <c r="N298" s="63"/>
      <c r="O298" s="63"/>
      <c r="P298" s="63"/>
      <c r="Q298" s="63"/>
      <c r="R298" s="63"/>
    </row>
    <row r="299" spans="1:18" x14ac:dyDescent="0.2">
      <c r="A299" s="61"/>
      <c r="B299" s="62"/>
      <c r="C299" s="61"/>
      <c r="D299" s="63"/>
      <c r="E299" s="64"/>
      <c r="F299" s="62"/>
      <c r="G299" s="63"/>
      <c r="H299" s="61"/>
      <c r="I299" s="63"/>
      <c r="J299" s="63"/>
      <c r="K299" s="63"/>
      <c r="L299" s="63"/>
      <c r="M299" s="63"/>
      <c r="N299" s="63"/>
      <c r="O299" s="63"/>
      <c r="P299" s="63"/>
      <c r="Q299" s="63"/>
      <c r="R299" s="63"/>
    </row>
    <row r="300" spans="1:18" x14ac:dyDescent="0.2">
      <c r="A300" s="61"/>
      <c r="B300" s="62"/>
      <c r="C300" s="61"/>
      <c r="D300" s="63"/>
      <c r="E300" s="64"/>
      <c r="F300" s="62"/>
      <c r="G300" s="63"/>
      <c r="H300" s="61"/>
      <c r="I300" s="63"/>
      <c r="J300" s="63"/>
      <c r="K300" s="63"/>
      <c r="L300" s="63"/>
      <c r="M300" s="63"/>
      <c r="N300" s="63"/>
      <c r="O300" s="63"/>
      <c r="P300" s="63"/>
      <c r="Q300" s="63"/>
      <c r="R300" s="63"/>
    </row>
    <row r="301" spans="1:18" x14ac:dyDescent="0.2">
      <c r="A301" s="61"/>
      <c r="B301" s="62"/>
      <c r="C301" s="61"/>
      <c r="D301" s="63"/>
      <c r="E301" s="64"/>
      <c r="F301" s="62"/>
      <c r="G301" s="63"/>
      <c r="H301" s="61"/>
      <c r="I301" s="63"/>
      <c r="J301" s="63"/>
      <c r="K301" s="63"/>
      <c r="L301" s="63"/>
      <c r="M301" s="63"/>
      <c r="N301" s="63"/>
      <c r="O301" s="63"/>
      <c r="P301" s="63"/>
      <c r="Q301" s="63"/>
      <c r="R301" s="63"/>
    </row>
    <row r="302" spans="1:18" x14ac:dyDescent="0.2">
      <c r="A302" s="61"/>
      <c r="B302" s="62"/>
      <c r="C302" s="61"/>
      <c r="D302" s="63"/>
      <c r="E302" s="64"/>
      <c r="F302" s="62"/>
      <c r="G302" s="63"/>
      <c r="H302" s="61"/>
      <c r="I302" s="63"/>
      <c r="J302" s="63"/>
      <c r="K302" s="63"/>
      <c r="L302" s="63"/>
      <c r="M302" s="63"/>
      <c r="N302" s="63"/>
      <c r="O302" s="63"/>
      <c r="P302" s="63"/>
      <c r="Q302" s="63"/>
      <c r="R302" s="63"/>
    </row>
    <row r="303" spans="1:18" x14ac:dyDescent="0.2">
      <c r="A303" s="61"/>
      <c r="B303" s="62"/>
      <c r="C303" s="61"/>
      <c r="D303" s="63"/>
      <c r="E303" s="64"/>
      <c r="F303" s="62"/>
      <c r="G303" s="63"/>
      <c r="H303" s="61"/>
      <c r="I303" s="63"/>
      <c r="J303" s="63"/>
      <c r="K303" s="63"/>
      <c r="L303" s="63"/>
      <c r="M303" s="63"/>
      <c r="N303" s="63"/>
      <c r="O303" s="63"/>
      <c r="P303" s="63"/>
      <c r="Q303" s="63"/>
      <c r="R303" s="63"/>
    </row>
    <row r="304" spans="1:18" x14ac:dyDescent="0.2">
      <c r="A304" s="61"/>
      <c r="B304" s="62"/>
      <c r="C304" s="61"/>
      <c r="D304" s="63"/>
      <c r="E304" s="64"/>
      <c r="F304" s="62"/>
      <c r="G304" s="63"/>
      <c r="H304" s="61"/>
      <c r="I304" s="63"/>
      <c r="J304" s="63"/>
      <c r="K304" s="63"/>
      <c r="L304" s="63"/>
      <c r="M304" s="63"/>
      <c r="N304" s="63"/>
      <c r="O304" s="63"/>
      <c r="P304" s="63"/>
      <c r="Q304" s="63"/>
      <c r="R304" s="63"/>
    </row>
    <row r="305" spans="1:18" x14ac:dyDescent="0.2">
      <c r="A305" s="61"/>
      <c r="B305" s="62"/>
      <c r="C305" s="61"/>
      <c r="D305" s="63"/>
      <c r="E305" s="64"/>
      <c r="F305" s="62"/>
      <c r="G305" s="63"/>
      <c r="H305" s="61"/>
      <c r="I305" s="63"/>
      <c r="J305" s="63"/>
      <c r="K305" s="63"/>
      <c r="L305" s="63"/>
      <c r="M305" s="63"/>
      <c r="N305" s="63"/>
      <c r="O305" s="63"/>
      <c r="P305" s="63"/>
      <c r="Q305" s="63"/>
      <c r="R305" s="63"/>
    </row>
    <row r="306" spans="1:18" x14ac:dyDescent="0.2">
      <c r="A306" s="61"/>
      <c r="B306" s="62"/>
      <c r="C306" s="61"/>
      <c r="D306" s="63"/>
      <c r="E306" s="64"/>
      <c r="F306" s="62"/>
      <c r="G306" s="63"/>
      <c r="H306" s="61"/>
      <c r="I306" s="63"/>
      <c r="J306" s="63"/>
      <c r="K306" s="63"/>
      <c r="L306" s="63"/>
      <c r="M306" s="63"/>
      <c r="N306" s="63"/>
      <c r="O306" s="63"/>
      <c r="P306" s="63"/>
      <c r="Q306" s="63"/>
      <c r="R306" s="63"/>
    </row>
    <row r="307" spans="1:18" x14ac:dyDescent="0.2">
      <c r="A307" s="61"/>
      <c r="B307" s="62"/>
      <c r="C307" s="61"/>
      <c r="D307" s="63"/>
      <c r="E307" s="64"/>
      <c r="F307" s="62"/>
      <c r="G307" s="63"/>
      <c r="H307" s="61"/>
      <c r="I307" s="63"/>
      <c r="J307" s="63"/>
      <c r="K307" s="63"/>
      <c r="L307" s="63"/>
      <c r="M307" s="63"/>
      <c r="N307" s="63"/>
      <c r="O307" s="63"/>
      <c r="P307" s="63"/>
      <c r="Q307" s="63"/>
      <c r="R307" s="63"/>
    </row>
    <row r="308" spans="1:18" x14ac:dyDescent="0.2">
      <c r="A308" s="61"/>
      <c r="B308" s="62"/>
      <c r="C308" s="61"/>
      <c r="D308" s="63"/>
      <c r="E308" s="64"/>
      <c r="F308" s="62"/>
      <c r="G308" s="63"/>
      <c r="H308" s="61"/>
      <c r="I308" s="63"/>
      <c r="J308" s="63"/>
      <c r="K308" s="63"/>
      <c r="L308" s="63"/>
      <c r="M308" s="63"/>
      <c r="N308" s="63"/>
      <c r="O308" s="63"/>
      <c r="P308" s="63"/>
      <c r="Q308" s="63"/>
      <c r="R308" s="63"/>
    </row>
    <row r="309" spans="1:18" x14ac:dyDescent="0.2">
      <c r="A309" s="61"/>
      <c r="B309" s="62"/>
      <c r="C309" s="61"/>
      <c r="D309" s="63"/>
      <c r="E309" s="64"/>
      <c r="F309" s="62"/>
      <c r="G309" s="63"/>
      <c r="H309" s="61"/>
      <c r="I309" s="63"/>
      <c r="J309" s="63"/>
      <c r="K309" s="63"/>
      <c r="L309" s="63"/>
      <c r="M309" s="63"/>
      <c r="N309" s="63"/>
      <c r="O309" s="63"/>
      <c r="P309" s="63"/>
      <c r="Q309" s="63"/>
      <c r="R309" s="63"/>
    </row>
    <row r="310" spans="1:18" x14ac:dyDescent="0.2">
      <c r="A310" s="61"/>
      <c r="B310" s="62"/>
      <c r="C310" s="61"/>
      <c r="D310" s="63"/>
      <c r="E310" s="64"/>
      <c r="F310" s="62"/>
      <c r="G310" s="63"/>
      <c r="H310" s="61"/>
      <c r="I310" s="63"/>
      <c r="J310" s="63"/>
      <c r="K310" s="63"/>
      <c r="L310" s="63"/>
      <c r="M310" s="63"/>
      <c r="N310" s="63"/>
      <c r="O310" s="63"/>
      <c r="P310" s="63"/>
      <c r="Q310" s="63"/>
      <c r="R310" s="63"/>
    </row>
    <row r="311" spans="1:18" x14ac:dyDescent="0.2">
      <c r="A311" s="61"/>
      <c r="B311" s="62"/>
      <c r="C311" s="61"/>
      <c r="D311" s="63"/>
      <c r="E311" s="64"/>
      <c r="F311" s="62"/>
      <c r="G311" s="63"/>
      <c r="H311" s="61"/>
      <c r="I311" s="63"/>
      <c r="J311" s="63"/>
      <c r="K311" s="63"/>
      <c r="L311" s="63"/>
      <c r="M311" s="63"/>
      <c r="N311" s="63"/>
      <c r="O311" s="63"/>
      <c r="P311" s="63"/>
      <c r="Q311" s="63"/>
      <c r="R311" s="63"/>
    </row>
    <row r="312" spans="1:18" x14ac:dyDescent="0.2">
      <c r="A312" s="61"/>
      <c r="B312" s="62"/>
      <c r="C312" s="61"/>
      <c r="D312" s="63"/>
      <c r="E312" s="64"/>
      <c r="F312" s="62"/>
      <c r="G312" s="63"/>
      <c r="H312" s="61"/>
      <c r="I312" s="63"/>
      <c r="J312" s="63"/>
      <c r="K312" s="63"/>
      <c r="L312" s="63"/>
      <c r="M312" s="63"/>
      <c r="N312" s="63"/>
      <c r="O312" s="63"/>
      <c r="P312" s="63"/>
      <c r="Q312" s="63"/>
      <c r="R312" s="63"/>
    </row>
    <row r="313" spans="1:18" x14ac:dyDescent="0.2">
      <c r="A313" s="61"/>
      <c r="B313" s="62"/>
      <c r="C313" s="61"/>
      <c r="D313" s="63"/>
      <c r="E313" s="64"/>
      <c r="F313" s="62"/>
      <c r="G313" s="63"/>
      <c r="H313" s="61"/>
      <c r="I313" s="63"/>
      <c r="J313" s="63"/>
      <c r="K313" s="63"/>
      <c r="L313" s="63"/>
      <c r="M313" s="63"/>
      <c r="N313" s="63"/>
      <c r="O313" s="63"/>
      <c r="P313" s="63"/>
      <c r="Q313" s="63"/>
      <c r="R313" s="63"/>
    </row>
    <row r="314" spans="1:18" x14ac:dyDescent="0.2">
      <c r="A314" s="61"/>
      <c r="B314" s="62"/>
      <c r="C314" s="61"/>
      <c r="D314" s="63"/>
      <c r="E314" s="64"/>
      <c r="F314" s="62"/>
      <c r="G314" s="63"/>
      <c r="H314" s="61"/>
      <c r="I314" s="63"/>
      <c r="J314" s="63"/>
      <c r="K314" s="63"/>
      <c r="L314" s="63"/>
      <c r="M314" s="63"/>
      <c r="N314" s="63"/>
      <c r="O314" s="63"/>
      <c r="P314" s="63"/>
      <c r="Q314" s="63"/>
      <c r="R314" s="63"/>
    </row>
    <row r="315" spans="1:18" x14ac:dyDescent="0.2">
      <c r="A315" s="61"/>
      <c r="B315" s="62"/>
      <c r="C315" s="61"/>
      <c r="D315" s="63"/>
      <c r="E315" s="64"/>
      <c r="F315" s="62"/>
      <c r="G315" s="63"/>
      <c r="H315" s="61"/>
      <c r="I315" s="63"/>
      <c r="J315" s="63"/>
      <c r="K315" s="63"/>
      <c r="L315" s="63"/>
      <c r="M315" s="63"/>
      <c r="N315" s="63"/>
      <c r="O315" s="63"/>
      <c r="P315" s="63"/>
      <c r="Q315" s="63"/>
      <c r="R315" s="63"/>
    </row>
    <row r="316" spans="1:18" x14ac:dyDescent="0.2">
      <c r="A316" s="61"/>
      <c r="B316" s="62"/>
      <c r="C316" s="61"/>
      <c r="D316" s="63"/>
      <c r="E316" s="64"/>
      <c r="F316" s="62"/>
      <c r="G316" s="63"/>
      <c r="H316" s="61"/>
      <c r="I316" s="63"/>
      <c r="J316" s="63"/>
      <c r="K316" s="63"/>
      <c r="L316" s="63"/>
      <c r="M316" s="63"/>
      <c r="N316" s="63"/>
      <c r="O316" s="63"/>
      <c r="P316" s="63"/>
      <c r="Q316" s="63"/>
      <c r="R316" s="63"/>
    </row>
    <row r="317" spans="1:18" x14ac:dyDescent="0.2">
      <c r="A317" s="61"/>
      <c r="B317" s="62"/>
      <c r="C317" s="61"/>
      <c r="D317" s="63"/>
      <c r="E317" s="64"/>
      <c r="F317" s="62"/>
      <c r="G317" s="63"/>
      <c r="H317" s="61"/>
      <c r="I317" s="63"/>
      <c r="J317" s="63"/>
      <c r="K317" s="63"/>
      <c r="L317" s="63"/>
      <c r="M317" s="63"/>
      <c r="N317" s="63"/>
      <c r="O317" s="63"/>
      <c r="P317" s="63"/>
      <c r="Q317" s="63"/>
      <c r="R317" s="63"/>
    </row>
    <row r="318" spans="1:18" x14ac:dyDescent="0.2">
      <c r="A318" s="61"/>
      <c r="B318" s="62"/>
      <c r="C318" s="61"/>
      <c r="D318" s="63"/>
      <c r="E318" s="64"/>
      <c r="F318" s="62"/>
      <c r="G318" s="63"/>
      <c r="H318" s="61"/>
      <c r="I318" s="63"/>
      <c r="J318" s="63"/>
      <c r="K318" s="63"/>
      <c r="L318" s="63"/>
      <c r="M318" s="63"/>
      <c r="N318" s="63"/>
      <c r="O318" s="63"/>
      <c r="P318" s="63"/>
      <c r="Q318" s="63"/>
      <c r="R318" s="63"/>
    </row>
    <row r="319" spans="1:18" x14ac:dyDescent="0.2">
      <c r="A319" s="61"/>
      <c r="B319" s="62"/>
      <c r="C319" s="61"/>
      <c r="D319" s="63"/>
      <c r="E319" s="64"/>
      <c r="F319" s="62"/>
      <c r="G319" s="63"/>
      <c r="H319" s="61"/>
      <c r="I319" s="63"/>
      <c r="J319" s="63"/>
      <c r="K319" s="63"/>
      <c r="L319" s="63"/>
      <c r="M319" s="63"/>
      <c r="N319" s="63"/>
      <c r="O319" s="63"/>
      <c r="P319" s="63"/>
      <c r="Q319" s="63"/>
      <c r="R319" s="63"/>
    </row>
    <row r="320" spans="1:18" x14ac:dyDescent="0.2">
      <c r="A320" s="61"/>
      <c r="B320" s="62"/>
      <c r="C320" s="61"/>
      <c r="D320" s="63"/>
      <c r="E320" s="64"/>
      <c r="F320" s="62"/>
      <c r="G320" s="63"/>
      <c r="H320" s="61"/>
      <c r="I320" s="63"/>
      <c r="J320" s="63"/>
      <c r="K320" s="63"/>
      <c r="L320" s="63"/>
      <c r="M320" s="63"/>
      <c r="N320" s="63"/>
      <c r="O320" s="63"/>
      <c r="P320" s="63"/>
      <c r="Q320" s="63"/>
      <c r="R320" s="63"/>
    </row>
    <row r="321" spans="1:18" x14ac:dyDescent="0.2">
      <c r="A321" s="61"/>
      <c r="B321" s="62"/>
      <c r="C321" s="61"/>
      <c r="D321" s="63"/>
      <c r="E321" s="64"/>
      <c r="F321" s="62"/>
      <c r="G321" s="63"/>
      <c r="H321" s="61"/>
      <c r="I321" s="63"/>
      <c r="J321" s="63"/>
      <c r="K321" s="63"/>
      <c r="L321" s="63"/>
      <c r="M321" s="63"/>
      <c r="N321" s="63"/>
      <c r="O321" s="63"/>
      <c r="P321" s="63"/>
      <c r="Q321" s="63"/>
      <c r="R321" s="63"/>
    </row>
    <row r="322" spans="1:18" x14ac:dyDescent="0.2">
      <c r="A322" s="61"/>
      <c r="B322" s="62"/>
      <c r="C322" s="61"/>
      <c r="D322" s="63"/>
      <c r="E322" s="64"/>
      <c r="F322" s="62"/>
      <c r="G322" s="63"/>
      <c r="H322" s="61"/>
      <c r="I322" s="63"/>
      <c r="J322" s="63"/>
      <c r="K322" s="63"/>
      <c r="L322" s="63"/>
      <c r="M322" s="63"/>
      <c r="N322" s="63"/>
      <c r="O322" s="63"/>
      <c r="P322" s="63"/>
      <c r="Q322" s="63"/>
      <c r="R322" s="63"/>
    </row>
    <row r="323" spans="1:18" x14ac:dyDescent="0.2">
      <c r="A323" s="61"/>
      <c r="B323" s="62"/>
      <c r="C323" s="61"/>
      <c r="D323" s="63"/>
      <c r="E323" s="64"/>
      <c r="F323" s="62"/>
      <c r="G323" s="63"/>
      <c r="H323" s="61"/>
      <c r="I323" s="63"/>
      <c r="J323" s="63"/>
      <c r="K323" s="63"/>
      <c r="L323" s="63"/>
      <c r="M323" s="63"/>
      <c r="N323" s="63"/>
      <c r="O323" s="63"/>
      <c r="P323" s="63"/>
      <c r="Q323" s="63"/>
      <c r="R323" s="63"/>
    </row>
    <row r="324" spans="1:18" x14ac:dyDescent="0.2">
      <c r="A324" s="61"/>
      <c r="B324" s="62"/>
      <c r="C324" s="61"/>
      <c r="D324" s="63"/>
      <c r="E324" s="64"/>
      <c r="F324" s="62"/>
      <c r="G324" s="63"/>
      <c r="H324" s="61"/>
      <c r="I324" s="63"/>
      <c r="J324" s="63"/>
      <c r="K324" s="63"/>
      <c r="L324" s="63"/>
      <c r="M324" s="63"/>
      <c r="N324" s="63"/>
      <c r="O324" s="63"/>
      <c r="P324" s="63"/>
      <c r="Q324" s="63"/>
      <c r="R324" s="63"/>
    </row>
    <row r="325" spans="1:18" x14ac:dyDescent="0.2">
      <c r="A325" s="61"/>
      <c r="B325" s="62"/>
      <c r="C325" s="61"/>
      <c r="D325" s="63"/>
      <c r="E325" s="64"/>
      <c r="F325" s="62"/>
      <c r="G325" s="63"/>
      <c r="H325" s="61"/>
      <c r="I325" s="63"/>
      <c r="J325" s="63"/>
      <c r="K325" s="63"/>
      <c r="L325" s="63"/>
      <c r="M325" s="63"/>
      <c r="N325" s="63"/>
      <c r="O325" s="63"/>
      <c r="P325" s="63"/>
      <c r="Q325" s="63"/>
      <c r="R325" s="63"/>
    </row>
    <row r="326" spans="1:18" x14ac:dyDescent="0.2">
      <c r="A326" s="61"/>
      <c r="B326" s="62"/>
      <c r="C326" s="61"/>
      <c r="D326" s="63"/>
      <c r="E326" s="64"/>
      <c r="F326" s="62"/>
      <c r="G326" s="63"/>
      <c r="H326" s="61"/>
      <c r="I326" s="63"/>
      <c r="J326" s="63"/>
      <c r="K326" s="63"/>
      <c r="L326" s="63"/>
      <c r="M326" s="63"/>
      <c r="N326" s="63"/>
      <c r="O326" s="63"/>
      <c r="P326" s="63"/>
      <c r="Q326" s="63"/>
      <c r="R326" s="63"/>
    </row>
    <row r="327" spans="1:18" x14ac:dyDescent="0.2">
      <c r="A327" s="61"/>
      <c r="B327" s="62"/>
      <c r="C327" s="61"/>
      <c r="D327" s="63"/>
      <c r="E327" s="64"/>
      <c r="F327" s="62"/>
      <c r="G327" s="63"/>
      <c r="H327" s="61"/>
      <c r="I327" s="63"/>
      <c r="J327" s="63"/>
      <c r="K327" s="63"/>
      <c r="L327" s="63"/>
      <c r="M327" s="63"/>
      <c r="N327" s="63"/>
      <c r="O327" s="63"/>
      <c r="P327" s="63"/>
      <c r="Q327" s="63"/>
      <c r="R327" s="63"/>
    </row>
    <row r="328" spans="1:18" x14ac:dyDescent="0.2">
      <c r="A328" s="61"/>
      <c r="B328" s="62"/>
      <c r="C328" s="61"/>
      <c r="D328" s="63"/>
      <c r="E328" s="64"/>
      <c r="F328" s="62"/>
      <c r="G328" s="63"/>
      <c r="H328" s="61"/>
      <c r="I328" s="63"/>
      <c r="J328" s="63"/>
      <c r="K328" s="63"/>
      <c r="L328" s="63"/>
      <c r="M328" s="63"/>
      <c r="N328" s="63"/>
      <c r="O328" s="63"/>
      <c r="P328" s="63"/>
      <c r="Q328" s="63"/>
      <c r="R328" s="63"/>
    </row>
    <row r="329" spans="1:18" x14ac:dyDescent="0.2">
      <c r="A329" s="61"/>
      <c r="B329" s="62"/>
      <c r="C329" s="61"/>
      <c r="D329" s="63"/>
      <c r="E329" s="64"/>
      <c r="F329" s="62"/>
      <c r="G329" s="63"/>
      <c r="H329" s="61"/>
      <c r="I329" s="63"/>
      <c r="J329" s="63"/>
      <c r="K329" s="63"/>
      <c r="L329" s="63"/>
      <c r="M329" s="63"/>
      <c r="N329" s="63"/>
      <c r="O329" s="63"/>
      <c r="P329" s="63"/>
      <c r="Q329" s="63"/>
      <c r="R329" s="63"/>
    </row>
    <row r="330" spans="1:18" x14ac:dyDescent="0.2">
      <c r="A330" s="61"/>
      <c r="B330" s="62"/>
      <c r="C330" s="61"/>
      <c r="D330" s="63"/>
      <c r="E330" s="64"/>
      <c r="F330" s="62"/>
      <c r="G330" s="63"/>
      <c r="H330" s="61"/>
      <c r="I330" s="63"/>
      <c r="J330" s="63"/>
      <c r="K330" s="63"/>
      <c r="L330" s="63"/>
      <c r="M330" s="63"/>
      <c r="N330" s="63"/>
      <c r="O330" s="63"/>
      <c r="P330" s="63"/>
      <c r="Q330" s="63"/>
      <c r="R330" s="63"/>
    </row>
    <row r="331" spans="1:18" x14ac:dyDescent="0.2">
      <c r="A331" s="61"/>
      <c r="B331" s="62"/>
      <c r="C331" s="61"/>
      <c r="D331" s="63"/>
      <c r="E331" s="64"/>
      <c r="F331" s="62"/>
      <c r="G331" s="63"/>
      <c r="H331" s="61"/>
      <c r="I331" s="63"/>
      <c r="J331" s="63"/>
      <c r="K331" s="63"/>
      <c r="L331" s="63"/>
      <c r="M331" s="63"/>
      <c r="N331" s="63"/>
      <c r="O331" s="63"/>
      <c r="P331" s="63"/>
      <c r="Q331" s="63"/>
      <c r="R331" s="63"/>
    </row>
    <row r="332" spans="1:18" x14ac:dyDescent="0.2">
      <c r="A332" s="61"/>
      <c r="B332" s="62"/>
      <c r="C332" s="61"/>
      <c r="D332" s="63"/>
      <c r="E332" s="64"/>
      <c r="F332" s="62"/>
      <c r="G332" s="63"/>
      <c r="H332" s="61"/>
      <c r="I332" s="63"/>
      <c r="J332" s="63"/>
      <c r="K332" s="63"/>
      <c r="L332" s="63"/>
      <c r="M332" s="63"/>
      <c r="N332" s="63"/>
      <c r="O332" s="63"/>
      <c r="P332" s="63"/>
      <c r="Q332" s="63"/>
      <c r="R332" s="63"/>
    </row>
    <row r="333" spans="1:18" x14ac:dyDescent="0.2">
      <c r="A333" s="61"/>
      <c r="B333" s="62"/>
      <c r="C333" s="61"/>
      <c r="D333" s="63"/>
      <c r="E333" s="64"/>
      <c r="F333" s="62"/>
      <c r="G333" s="63"/>
      <c r="H333" s="61"/>
      <c r="I333" s="63"/>
      <c r="J333" s="63"/>
      <c r="K333" s="63"/>
      <c r="L333" s="63"/>
      <c r="M333" s="63"/>
      <c r="N333" s="63"/>
      <c r="O333" s="63"/>
      <c r="P333" s="63"/>
      <c r="Q333" s="63"/>
      <c r="R333" s="63"/>
    </row>
    <row r="334" spans="1:18" x14ac:dyDescent="0.2">
      <c r="A334" s="61"/>
      <c r="B334" s="62"/>
      <c r="C334" s="61"/>
      <c r="D334" s="63"/>
      <c r="E334" s="64"/>
      <c r="F334" s="62"/>
      <c r="G334" s="63"/>
      <c r="H334" s="61"/>
      <c r="I334" s="63"/>
      <c r="J334" s="63"/>
      <c r="K334" s="63"/>
      <c r="L334" s="63"/>
      <c r="M334" s="63"/>
      <c r="N334" s="63"/>
      <c r="O334" s="63"/>
      <c r="P334" s="63"/>
      <c r="Q334" s="63"/>
      <c r="R334" s="63"/>
    </row>
    <row r="335" spans="1:18" x14ac:dyDescent="0.2">
      <c r="A335" s="61"/>
      <c r="B335" s="62"/>
      <c r="C335" s="61"/>
      <c r="D335" s="63"/>
      <c r="E335" s="64"/>
      <c r="F335" s="62"/>
      <c r="G335" s="63"/>
      <c r="H335" s="61"/>
      <c r="I335" s="63"/>
      <c r="J335" s="63"/>
      <c r="K335" s="63"/>
      <c r="L335" s="63"/>
      <c r="M335" s="63"/>
      <c r="N335" s="63"/>
      <c r="O335" s="63"/>
      <c r="P335" s="63"/>
      <c r="Q335" s="63"/>
      <c r="R335" s="63"/>
    </row>
    <row r="336" spans="1:18" x14ac:dyDescent="0.2">
      <c r="A336" s="61"/>
      <c r="B336" s="62"/>
      <c r="C336" s="61"/>
      <c r="D336" s="63"/>
      <c r="E336" s="64"/>
      <c r="F336" s="62"/>
      <c r="G336" s="63"/>
      <c r="H336" s="61"/>
      <c r="I336" s="63"/>
      <c r="J336" s="63"/>
      <c r="K336" s="63"/>
      <c r="L336" s="63"/>
      <c r="M336" s="63"/>
      <c r="N336" s="63"/>
      <c r="O336" s="63"/>
      <c r="P336" s="63"/>
      <c r="Q336" s="63"/>
      <c r="R336" s="63"/>
    </row>
    <row r="337" spans="1:18" x14ac:dyDescent="0.2">
      <c r="A337" s="61"/>
      <c r="B337" s="62"/>
      <c r="C337" s="61"/>
      <c r="D337" s="63"/>
      <c r="E337" s="64"/>
      <c r="F337" s="62"/>
      <c r="G337" s="63"/>
      <c r="H337" s="61"/>
      <c r="I337" s="63"/>
      <c r="J337" s="63"/>
      <c r="K337" s="63"/>
      <c r="L337" s="63"/>
      <c r="M337" s="63"/>
      <c r="N337" s="63"/>
      <c r="O337" s="63"/>
      <c r="P337" s="63"/>
      <c r="Q337" s="63"/>
      <c r="R337" s="63"/>
    </row>
    <row r="338" spans="1:18" x14ac:dyDescent="0.2">
      <c r="A338" s="61"/>
      <c r="B338" s="62"/>
      <c r="C338" s="61"/>
      <c r="D338" s="63"/>
      <c r="E338" s="64"/>
      <c r="F338" s="62"/>
      <c r="G338" s="63"/>
      <c r="H338" s="61"/>
      <c r="I338" s="63"/>
      <c r="J338" s="63"/>
      <c r="K338" s="63"/>
      <c r="L338" s="63"/>
      <c r="M338" s="63"/>
      <c r="N338" s="63"/>
      <c r="O338" s="63"/>
      <c r="P338" s="63"/>
      <c r="Q338" s="63"/>
      <c r="R338" s="63"/>
    </row>
    <row r="339" spans="1:18" x14ac:dyDescent="0.2">
      <c r="A339" s="61"/>
      <c r="B339" s="62"/>
      <c r="C339" s="61"/>
      <c r="D339" s="63"/>
      <c r="E339" s="64"/>
      <c r="F339" s="62"/>
      <c r="G339" s="63"/>
      <c r="H339" s="61"/>
      <c r="I339" s="63"/>
      <c r="J339" s="63"/>
      <c r="K339" s="63"/>
      <c r="L339" s="63"/>
      <c r="M339" s="63"/>
      <c r="N339" s="63"/>
      <c r="O339" s="63"/>
      <c r="P339" s="63"/>
      <c r="Q339" s="63"/>
      <c r="R339" s="63"/>
    </row>
    <row r="340" spans="1:18" x14ac:dyDescent="0.2">
      <c r="A340" s="61"/>
      <c r="B340" s="62"/>
      <c r="C340" s="61"/>
      <c r="D340" s="63"/>
      <c r="E340" s="64"/>
      <c r="F340" s="62"/>
      <c r="G340" s="63"/>
      <c r="H340" s="61"/>
      <c r="I340" s="63"/>
      <c r="J340" s="63"/>
      <c r="K340" s="63"/>
      <c r="L340" s="63"/>
      <c r="M340" s="63"/>
      <c r="N340" s="63"/>
      <c r="O340" s="63"/>
      <c r="P340" s="63"/>
      <c r="Q340" s="63"/>
      <c r="R340" s="63"/>
    </row>
    <row r="341" spans="1:18" x14ac:dyDescent="0.2">
      <c r="A341" s="61"/>
      <c r="B341" s="62"/>
      <c r="C341" s="61"/>
      <c r="D341" s="63"/>
      <c r="E341" s="64"/>
      <c r="F341" s="62"/>
      <c r="G341" s="63"/>
      <c r="H341" s="61"/>
      <c r="I341" s="63"/>
      <c r="J341" s="63"/>
      <c r="K341" s="63"/>
      <c r="L341" s="63"/>
      <c r="M341" s="63"/>
      <c r="N341" s="63"/>
      <c r="O341" s="63"/>
      <c r="P341" s="63"/>
      <c r="Q341" s="63"/>
      <c r="R341" s="63"/>
    </row>
    <row r="342" spans="1:18" x14ac:dyDescent="0.2">
      <c r="A342" s="61"/>
      <c r="B342" s="62"/>
      <c r="C342" s="61"/>
      <c r="D342" s="63"/>
      <c r="E342" s="64"/>
      <c r="F342" s="62"/>
      <c r="G342" s="63"/>
      <c r="H342" s="61"/>
      <c r="I342" s="63"/>
      <c r="J342" s="63"/>
      <c r="K342" s="63"/>
      <c r="L342" s="63"/>
      <c r="M342" s="63"/>
      <c r="N342" s="63"/>
      <c r="O342" s="63"/>
      <c r="P342" s="63"/>
      <c r="Q342" s="63"/>
      <c r="R342" s="63"/>
    </row>
    <row r="343" spans="1:18" x14ac:dyDescent="0.2">
      <c r="A343" s="61"/>
      <c r="B343" s="62"/>
      <c r="C343" s="61"/>
      <c r="D343" s="63"/>
      <c r="E343" s="64"/>
      <c r="F343" s="62"/>
      <c r="G343" s="63"/>
      <c r="H343" s="61"/>
      <c r="I343" s="63"/>
      <c r="J343" s="63"/>
      <c r="K343" s="63"/>
      <c r="L343" s="63"/>
      <c r="M343" s="63"/>
      <c r="N343" s="63"/>
      <c r="O343" s="63"/>
      <c r="P343" s="63"/>
      <c r="Q343" s="63"/>
      <c r="R343" s="63"/>
    </row>
    <row r="344" spans="1:18" x14ac:dyDescent="0.2">
      <c r="A344" s="61"/>
      <c r="B344" s="62"/>
      <c r="C344" s="61"/>
      <c r="D344" s="63"/>
      <c r="E344" s="64"/>
      <c r="F344" s="62"/>
      <c r="G344" s="63"/>
      <c r="H344" s="61"/>
      <c r="I344" s="63"/>
      <c r="J344" s="63"/>
      <c r="K344" s="63"/>
      <c r="L344" s="63"/>
      <c r="M344" s="63"/>
      <c r="N344" s="63"/>
      <c r="O344" s="63"/>
      <c r="P344" s="63"/>
      <c r="Q344" s="63"/>
      <c r="R344" s="63"/>
    </row>
    <row r="345" spans="1:18" x14ac:dyDescent="0.2">
      <c r="A345" s="61"/>
      <c r="B345" s="62"/>
      <c r="C345" s="61"/>
      <c r="D345" s="63"/>
      <c r="E345" s="64"/>
      <c r="F345" s="62"/>
      <c r="G345" s="63"/>
      <c r="H345" s="61"/>
      <c r="I345" s="63"/>
      <c r="J345" s="63"/>
      <c r="K345" s="63"/>
      <c r="L345" s="63"/>
      <c r="M345" s="63"/>
      <c r="N345" s="63"/>
      <c r="O345" s="63"/>
      <c r="P345" s="63"/>
      <c r="Q345" s="63"/>
      <c r="R345" s="63"/>
    </row>
    <row r="346" spans="1:18" x14ac:dyDescent="0.2">
      <c r="A346" s="61"/>
      <c r="B346" s="62"/>
      <c r="C346" s="61"/>
      <c r="D346" s="63"/>
      <c r="E346" s="64"/>
      <c r="F346" s="62"/>
      <c r="G346" s="63"/>
      <c r="H346" s="61"/>
      <c r="I346" s="63"/>
      <c r="J346" s="63"/>
      <c r="K346" s="63"/>
      <c r="L346" s="63"/>
      <c r="M346" s="63"/>
      <c r="N346" s="63"/>
      <c r="O346" s="63"/>
      <c r="P346" s="63"/>
      <c r="Q346" s="63"/>
      <c r="R346" s="63"/>
    </row>
    <row r="347" spans="1:18" x14ac:dyDescent="0.2">
      <c r="A347" s="61"/>
      <c r="B347" s="62"/>
      <c r="C347" s="61"/>
      <c r="D347" s="63"/>
      <c r="E347" s="64"/>
      <c r="F347" s="62"/>
      <c r="G347" s="63"/>
      <c r="H347" s="61"/>
      <c r="I347" s="63"/>
      <c r="J347" s="63"/>
      <c r="K347" s="63"/>
      <c r="L347" s="63"/>
      <c r="M347" s="63"/>
      <c r="N347" s="63"/>
      <c r="O347" s="63"/>
      <c r="P347" s="63"/>
      <c r="Q347" s="63"/>
      <c r="R347" s="63"/>
    </row>
    <row r="348" spans="1:18" x14ac:dyDescent="0.2">
      <c r="A348" s="61"/>
      <c r="B348" s="62"/>
      <c r="C348" s="61"/>
      <c r="D348" s="63"/>
      <c r="E348" s="64"/>
      <c r="F348" s="62"/>
      <c r="G348" s="63"/>
      <c r="H348" s="61"/>
      <c r="I348" s="63"/>
      <c r="J348" s="63"/>
      <c r="K348" s="63"/>
      <c r="L348" s="63"/>
      <c r="M348" s="63"/>
      <c r="N348" s="63"/>
      <c r="O348" s="63"/>
      <c r="P348" s="63"/>
      <c r="Q348" s="63"/>
      <c r="R348" s="63"/>
    </row>
    <row r="349" spans="1:18" x14ac:dyDescent="0.2">
      <c r="A349" s="61"/>
      <c r="B349" s="62"/>
      <c r="C349" s="61"/>
      <c r="D349" s="63"/>
      <c r="E349" s="64"/>
      <c r="F349" s="62"/>
      <c r="G349" s="63"/>
      <c r="H349" s="61"/>
      <c r="I349" s="63"/>
      <c r="J349" s="63"/>
      <c r="K349" s="63"/>
      <c r="L349" s="63"/>
      <c r="M349" s="63"/>
      <c r="N349" s="63"/>
      <c r="O349" s="63"/>
      <c r="P349" s="63"/>
      <c r="Q349" s="63"/>
      <c r="R349" s="63"/>
    </row>
    <row r="350" spans="1:18" x14ac:dyDescent="0.2">
      <c r="A350" s="61"/>
      <c r="B350" s="62"/>
      <c r="C350" s="61"/>
      <c r="D350" s="63"/>
      <c r="E350" s="64"/>
      <c r="F350" s="62"/>
      <c r="G350" s="63"/>
      <c r="H350" s="61"/>
      <c r="I350" s="63"/>
      <c r="J350" s="63"/>
      <c r="K350" s="63"/>
      <c r="L350" s="63"/>
      <c r="M350" s="63"/>
      <c r="N350" s="63"/>
      <c r="O350" s="63"/>
      <c r="P350" s="63"/>
      <c r="Q350" s="63"/>
      <c r="R350" s="63"/>
    </row>
    <row r="351" spans="1:18" x14ac:dyDescent="0.2">
      <c r="A351" s="61"/>
      <c r="B351" s="62"/>
      <c r="C351" s="61"/>
      <c r="D351" s="63"/>
      <c r="E351" s="64"/>
      <c r="F351" s="62"/>
      <c r="G351" s="63"/>
      <c r="H351" s="61"/>
      <c r="I351" s="63"/>
      <c r="J351" s="63"/>
      <c r="K351" s="63"/>
      <c r="L351" s="63"/>
      <c r="M351" s="63"/>
      <c r="N351" s="63"/>
      <c r="O351" s="63"/>
      <c r="P351" s="63"/>
      <c r="Q351" s="63"/>
      <c r="R351" s="63"/>
    </row>
    <row r="352" spans="1:18" x14ac:dyDescent="0.2">
      <c r="A352" s="61"/>
      <c r="B352" s="62"/>
      <c r="C352" s="61"/>
      <c r="D352" s="63"/>
      <c r="E352" s="63"/>
      <c r="F352" s="62"/>
      <c r="G352" s="63"/>
      <c r="H352" s="61"/>
      <c r="I352" s="63"/>
      <c r="J352" s="63"/>
      <c r="K352" s="63"/>
      <c r="L352" s="63"/>
      <c r="M352" s="63"/>
      <c r="N352" s="63"/>
      <c r="O352" s="63"/>
      <c r="P352" s="63"/>
      <c r="Q352" s="63"/>
      <c r="R352" s="63"/>
    </row>
    <row r="353" spans="1:18" x14ac:dyDescent="0.2">
      <c r="A353" s="61"/>
      <c r="B353" s="62"/>
      <c r="C353" s="61"/>
      <c r="D353" s="63"/>
      <c r="E353" s="63"/>
      <c r="F353" s="62"/>
      <c r="G353" s="63"/>
      <c r="H353" s="61"/>
      <c r="I353" s="63"/>
      <c r="J353" s="63"/>
      <c r="K353" s="63"/>
      <c r="L353" s="63"/>
      <c r="M353" s="63"/>
      <c r="N353" s="63"/>
      <c r="O353" s="63"/>
      <c r="P353" s="63"/>
      <c r="Q353" s="63"/>
      <c r="R353" s="63"/>
    </row>
    <row r="354" spans="1:18" x14ac:dyDescent="0.2">
      <c r="A354" s="61"/>
      <c r="B354" s="62"/>
      <c r="C354" s="61"/>
      <c r="D354" s="63"/>
      <c r="E354" s="63"/>
      <c r="F354" s="62"/>
      <c r="G354" s="63"/>
      <c r="H354" s="61"/>
      <c r="I354" s="63"/>
      <c r="J354" s="63"/>
      <c r="K354" s="63"/>
      <c r="L354" s="63"/>
      <c r="M354" s="63"/>
      <c r="N354" s="63"/>
      <c r="O354" s="63"/>
      <c r="P354" s="63"/>
      <c r="Q354" s="63"/>
      <c r="R354" s="63"/>
    </row>
    <row r="355" spans="1:18" x14ac:dyDescent="0.2">
      <c r="A355" s="61"/>
      <c r="B355" s="62"/>
      <c r="C355" s="61"/>
      <c r="D355" s="63"/>
      <c r="E355" s="63"/>
      <c r="F355" s="62"/>
      <c r="G355" s="63"/>
      <c r="H355" s="61"/>
      <c r="I355" s="63"/>
      <c r="J355" s="63"/>
      <c r="K355" s="63"/>
      <c r="L355" s="63"/>
      <c r="M355" s="63"/>
      <c r="N355" s="63"/>
      <c r="O355" s="63"/>
      <c r="P355" s="63"/>
      <c r="Q355" s="63"/>
      <c r="R355" s="63"/>
    </row>
    <row r="356" spans="1:18" x14ac:dyDescent="0.2">
      <c r="A356" s="61"/>
      <c r="B356" s="62"/>
      <c r="C356" s="61"/>
      <c r="D356" s="63"/>
      <c r="E356" s="63"/>
      <c r="F356" s="62"/>
      <c r="G356" s="63"/>
      <c r="H356" s="61"/>
      <c r="I356" s="63"/>
      <c r="J356" s="63"/>
      <c r="K356" s="63"/>
      <c r="L356" s="63"/>
      <c r="M356" s="63"/>
      <c r="N356" s="63"/>
      <c r="O356" s="63"/>
      <c r="P356" s="63"/>
      <c r="Q356" s="63"/>
      <c r="R356" s="63"/>
    </row>
    <row r="357" spans="1:18" x14ac:dyDescent="0.2">
      <c r="A357" s="61"/>
      <c r="B357" s="62"/>
      <c r="C357" s="61"/>
      <c r="D357" s="63"/>
      <c r="E357" s="63"/>
      <c r="F357" s="62"/>
      <c r="G357" s="63"/>
      <c r="H357" s="61"/>
      <c r="I357" s="63"/>
      <c r="J357" s="63"/>
      <c r="K357" s="63"/>
      <c r="L357" s="63"/>
      <c r="M357" s="63"/>
      <c r="N357" s="63"/>
      <c r="O357" s="63"/>
      <c r="P357" s="63"/>
      <c r="Q357" s="63"/>
      <c r="R357" s="63"/>
    </row>
    <row r="358" spans="1:18" x14ac:dyDescent="0.2">
      <c r="A358" s="61"/>
      <c r="B358" s="62"/>
      <c r="C358" s="61"/>
      <c r="D358" s="63"/>
      <c r="E358" s="63"/>
      <c r="F358" s="62"/>
      <c r="G358" s="63"/>
      <c r="H358" s="61"/>
      <c r="I358" s="63"/>
      <c r="J358" s="63"/>
      <c r="K358" s="63"/>
      <c r="L358" s="63"/>
      <c r="M358" s="63"/>
      <c r="N358" s="63"/>
      <c r="O358" s="63"/>
      <c r="P358" s="63"/>
      <c r="Q358" s="63"/>
      <c r="R358" s="63"/>
    </row>
    <row r="359" spans="1:18" x14ac:dyDescent="0.2">
      <c r="A359" s="61"/>
      <c r="B359" s="62"/>
      <c r="C359" s="61"/>
      <c r="D359" s="63"/>
      <c r="E359" s="63"/>
      <c r="F359" s="62"/>
      <c r="G359" s="63"/>
      <c r="H359" s="61"/>
      <c r="I359" s="63"/>
      <c r="J359" s="63"/>
      <c r="K359" s="63"/>
      <c r="L359" s="63"/>
      <c r="M359" s="63"/>
      <c r="N359" s="63"/>
      <c r="O359" s="63"/>
      <c r="P359" s="63"/>
      <c r="Q359" s="63"/>
      <c r="R359" s="63"/>
    </row>
    <row r="360" spans="1:18" x14ac:dyDescent="0.2">
      <c r="A360" s="61"/>
      <c r="B360" s="62"/>
      <c r="C360" s="61"/>
      <c r="D360" s="63"/>
      <c r="E360" s="63"/>
      <c r="F360" s="62"/>
      <c r="G360" s="63"/>
      <c r="H360" s="61"/>
      <c r="I360" s="63"/>
      <c r="J360" s="63"/>
      <c r="K360" s="63"/>
      <c r="L360" s="63"/>
      <c r="M360" s="63"/>
      <c r="N360" s="63"/>
      <c r="O360" s="63"/>
      <c r="P360" s="63"/>
      <c r="Q360" s="63"/>
      <c r="R360" s="63"/>
    </row>
    <row r="361" spans="1:18" x14ac:dyDescent="0.2">
      <c r="A361" s="61"/>
      <c r="B361" s="62"/>
      <c r="C361" s="61"/>
      <c r="D361" s="63"/>
      <c r="E361" s="63"/>
      <c r="F361" s="62"/>
      <c r="G361" s="63"/>
      <c r="H361" s="61"/>
      <c r="I361" s="63"/>
      <c r="J361" s="63"/>
      <c r="K361" s="63"/>
      <c r="L361" s="63"/>
      <c r="M361" s="63"/>
      <c r="N361" s="63"/>
      <c r="O361" s="63"/>
      <c r="P361" s="63"/>
      <c r="Q361" s="63"/>
      <c r="R361" s="63"/>
    </row>
    <row r="362" spans="1:18" x14ac:dyDescent="0.2">
      <c r="A362" s="61"/>
      <c r="B362" s="62"/>
      <c r="C362" s="61"/>
      <c r="D362" s="63"/>
      <c r="E362" s="63"/>
      <c r="F362" s="62"/>
      <c r="G362" s="63"/>
      <c r="H362" s="61"/>
      <c r="I362" s="63"/>
      <c r="J362" s="63"/>
      <c r="K362" s="63"/>
      <c r="L362" s="63"/>
      <c r="M362" s="63"/>
      <c r="N362" s="63"/>
      <c r="O362" s="63"/>
      <c r="P362" s="63"/>
      <c r="Q362" s="63"/>
      <c r="R362" s="63"/>
    </row>
    <row r="363" spans="1:18" x14ac:dyDescent="0.2">
      <c r="A363" s="61"/>
      <c r="B363" s="62"/>
      <c r="C363" s="61"/>
      <c r="D363" s="63"/>
      <c r="E363" s="63"/>
      <c r="F363" s="62"/>
      <c r="G363" s="63"/>
      <c r="H363" s="61"/>
      <c r="I363" s="63"/>
      <c r="J363" s="63"/>
      <c r="K363" s="63"/>
      <c r="L363" s="63"/>
      <c r="M363" s="63"/>
      <c r="N363" s="63"/>
      <c r="O363" s="63"/>
      <c r="P363" s="63"/>
      <c r="Q363" s="63"/>
      <c r="R363" s="63"/>
    </row>
    <row r="364" spans="1:18" x14ac:dyDescent="0.2">
      <c r="A364" s="61"/>
      <c r="B364" s="62"/>
      <c r="C364" s="61"/>
      <c r="D364" s="63"/>
      <c r="E364" s="63"/>
      <c r="F364" s="62"/>
      <c r="G364" s="63"/>
      <c r="H364" s="61"/>
      <c r="I364" s="63"/>
      <c r="J364" s="63"/>
      <c r="K364" s="63"/>
      <c r="L364" s="63"/>
      <c r="M364" s="63"/>
      <c r="N364" s="63"/>
      <c r="O364" s="63"/>
      <c r="P364" s="63"/>
      <c r="Q364" s="63"/>
      <c r="R364" s="63"/>
    </row>
    <row r="365" spans="1:18" x14ac:dyDescent="0.2">
      <c r="A365" s="61"/>
      <c r="B365" s="62"/>
      <c r="C365" s="61"/>
      <c r="D365" s="63"/>
      <c r="E365" s="63"/>
      <c r="F365" s="62"/>
      <c r="G365" s="63"/>
      <c r="H365" s="61"/>
      <c r="I365" s="63"/>
      <c r="J365" s="63"/>
      <c r="K365" s="63"/>
      <c r="L365" s="63"/>
      <c r="M365" s="63"/>
      <c r="N365" s="63"/>
      <c r="O365" s="63"/>
      <c r="P365" s="63"/>
      <c r="Q365" s="63"/>
      <c r="R365" s="63"/>
    </row>
    <row r="366" spans="1:18" x14ac:dyDescent="0.2">
      <c r="A366" s="61"/>
      <c r="B366" s="62"/>
      <c r="C366" s="61"/>
      <c r="D366" s="63"/>
      <c r="E366" s="63"/>
      <c r="F366" s="62"/>
      <c r="G366" s="63"/>
      <c r="H366" s="61"/>
      <c r="I366" s="63"/>
      <c r="J366" s="63"/>
      <c r="K366" s="63"/>
      <c r="L366" s="63"/>
      <c r="M366" s="63"/>
      <c r="N366" s="63"/>
      <c r="O366" s="63"/>
      <c r="P366" s="63"/>
      <c r="Q366" s="63"/>
      <c r="R366" s="63"/>
    </row>
    <row r="367" spans="1:18" x14ac:dyDescent="0.2">
      <c r="A367" s="61"/>
      <c r="B367" s="62"/>
      <c r="C367" s="61"/>
      <c r="D367" s="63"/>
      <c r="E367" s="63"/>
      <c r="F367" s="62"/>
      <c r="G367" s="63"/>
      <c r="H367" s="61"/>
      <c r="I367" s="63"/>
      <c r="J367" s="63"/>
      <c r="K367" s="63"/>
      <c r="L367" s="63"/>
      <c r="M367" s="63"/>
      <c r="N367" s="63"/>
      <c r="O367" s="63"/>
      <c r="P367" s="63"/>
      <c r="Q367" s="63"/>
      <c r="R367" s="63"/>
    </row>
    <row r="368" spans="1:18" x14ac:dyDescent="0.2">
      <c r="A368" s="61"/>
      <c r="B368" s="62"/>
      <c r="C368" s="61"/>
      <c r="D368" s="63"/>
      <c r="E368" s="63"/>
      <c r="F368" s="62"/>
      <c r="G368" s="63"/>
      <c r="H368" s="61"/>
      <c r="I368" s="63"/>
      <c r="J368" s="63"/>
      <c r="K368" s="63"/>
      <c r="L368" s="63"/>
      <c r="M368" s="63"/>
      <c r="N368" s="63"/>
      <c r="O368" s="63"/>
      <c r="P368" s="63"/>
      <c r="Q368" s="63"/>
      <c r="R368" s="63"/>
    </row>
    <row r="369" spans="1:18" x14ac:dyDescent="0.2">
      <c r="A369" s="61"/>
      <c r="B369" s="62"/>
      <c r="C369" s="61"/>
      <c r="D369" s="63"/>
      <c r="E369" s="63"/>
      <c r="F369" s="62"/>
      <c r="G369" s="63"/>
      <c r="H369" s="61"/>
      <c r="I369" s="63"/>
      <c r="J369" s="63"/>
      <c r="K369" s="63"/>
      <c r="L369" s="63"/>
      <c r="M369" s="63"/>
      <c r="N369" s="63"/>
      <c r="O369" s="63"/>
      <c r="P369" s="63"/>
      <c r="Q369" s="63"/>
      <c r="R369" s="63"/>
    </row>
    <row r="370" spans="1:18" x14ac:dyDescent="0.2">
      <c r="A370" s="61"/>
      <c r="B370" s="62"/>
      <c r="C370" s="61"/>
      <c r="D370" s="63"/>
      <c r="E370" s="63"/>
      <c r="F370" s="62"/>
      <c r="G370" s="63"/>
      <c r="H370" s="61"/>
      <c r="I370" s="63"/>
      <c r="J370" s="63"/>
      <c r="K370" s="63"/>
      <c r="L370" s="63"/>
      <c r="M370" s="63"/>
      <c r="N370" s="63"/>
      <c r="O370" s="63"/>
      <c r="P370" s="63"/>
      <c r="Q370" s="63"/>
      <c r="R370" s="63"/>
    </row>
    <row r="371" spans="1:18" x14ac:dyDescent="0.2">
      <c r="A371" s="61"/>
      <c r="B371" s="62"/>
      <c r="C371" s="61"/>
      <c r="D371" s="63"/>
      <c r="E371" s="63"/>
      <c r="F371" s="62"/>
      <c r="G371" s="63"/>
      <c r="H371" s="61"/>
      <c r="I371" s="63"/>
      <c r="J371" s="63"/>
      <c r="K371" s="63"/>
      <c r="L371" s="63"/>
      <c r="M371" s="63"/>
      <c r="N371" s="63"/>
      <c r="O371" s="63"/>
      <c r="P371" s="63"/>
      <c r="Q371" s="63"/>
      <c r="R371" s="63"/>
    </row>
    <row r="372" spans="1:18" x14ac:dyDescent="0.2">
      <c r="A372" s="61"/>
      <c r="B372" s="62"/>
      <c r="C372" s="61"/>
      <c r="D372" s="63"/>
      <c r="E372" s="63"/>
      <c r="F372" s="62"/>
      <c r="G372" s="63"/>
      <c r="H372" s="61"/>
      <c r="I372" s="63"/>
      <c r="J372" s="63"/>
      <c r="K372" s="63"/>
      <c r="L372" s="63"/>
      <c r="M372" s="63"/>
      <c r="N372" s="63"/>
      <c r="O372" s="63"/>
      <c r="P372" s="63"/>
      <c r="Q372" s="63"/>
      <c r="R372" s="63"/>
    </row>
    <row r="373" spans="1:18" x14ac:dyDescent="0.2">
      <c r="A373" s="61"/>
      <c r="B373" s="62"/>
      <c r="C373" s="61"/>
      <c r="D373" s="63"/>
      <c r="E373" s="63"/>
      <c r="F373" s="62"/>
      <c r="G373" s="63"/>
      <c r="H373" s="61"/>
      <c r="I373" s="63"/>
      <c r="J373" s="63"/>
      <c r="K373" s="63"/>
      <c r="L373" s="63"/>
      <c r="M373" s="63"/>
      <c r="N373" s="63"/>
      <c r="O373" s="63"/>
      <c r="P373" s="63"/>
      <c r="Q373" s="63"/>
      <c r="R373" s="63"/>
    </row>
    <row r="374" spans="1:18" x14ac:dyDescent="0.2">
      <c r="A374" s="61"/>
      <c r="B374" s="62"/>
      <c r="C374" s="61"/>
      <c r="D374" s="63"/>
      <c r="E374" s="63"/>
      <c r="F374" s="62"/>
      <c r="G374" s="63"/>
      <c r="H374" s="61"/>
      <c r="I374" s="63"/>
      <c r="J374" s="63"/>
      <c r="K374" s="63"/>
      <c r="L374" s="63"/>
      <c r="M374" s="63"/>
      <c r="N374" s="63"/>
      <c r="O374" s="63"/>
      <c r="P374" s="63"/>
      <c r="Q374" s="63"/>
      <c r="R374" s="63"/>
    </row>
    <row r="375" spans="1:18" x14ac:dyDescent="0.2">
      <c r="A375" s="61"/>
      <c r="B375" s="62"/>
      <c r="C375" s="61"/>
      <c r="D375" s="63"/>
      <c r="E375" s="63"/>
      <c r="F375" s="62"/>
      <c r="G375" s="63"/>
      <c r="H375" s="61"/>
      <c r="I375" s="63"/>
      <c r="J375" s="63"/>
      <c r="K375" s="63"/>
      <c r="L375" s="63"/>
      <c r="M375" s="63"/>
      <c r="N375" s="63"/>
      <c r="O375" s="63"/>
      <c r="P375" s="63"/>
      <c r="Q375" s="63"/>
      <c r="R375" s="63"/>
    </row>
    <row r="376" spans="1:18" x14ac:dyDescent="0.2">
      <c r="A376" s="61"/>
      <c r="B376" s="62"/>
      <c r="C376" s="61"/>
      <c r="D376" s="63"/>
      <c r="E376" s="63"/>
      <c r="F376" s="62"/>
      <c r="G376" s="63"/>
      <c r="H376" s="61"/>
      <c r="I376" s="63"/>
      <c r="J376" s="63"/>
      <c r="K376" s="63"/>
      <c r="L376" s="63"/>
      <c r="M376" s="63"/>
      <c r="N376" s="63"/>
      <c r="O376" s="63"/>
      <c r="P376" s="63"/>
      <c r="Q376" s="63"/>
      <c r="R376" s="63"/>
    </row>
    <row r="377" spans="1:18" x14ac:dyDescent="0.2">
      <c r="A377" s="61"/>
      <c r="B377" s="62"/>
      <c r="C377" s="61"/>
      <c r="D377" s="63"/>
      <c r="E377" s="63"/>
      <c r="F377" s="62"/>
      <c r="G377" s="63"/>
      <c r="H377" s="61"/>
      <c r="I377" s="63"/>
      <c r="J377" s="63"/>
      <c r="K377" s="63"/>
      <c r="L377" s="63"/>
      <c r="M377" s="63"/>
      <c r="N377" s="63"/>
      <c r="O377" s="63"/>
      <c r="P377" s="63"/>
      <c r="Q377" s="63"/>
      <c r="R377" s="63"/>
    </row>
    <row r="378" spans="1:18" x14ac:dyDescent="0.2">
      <c r="A378" s="61"/>
      <c r="B378" s="62"/>
      <c r="C378" s="61"/>
      <c r="D378" s="63"/>
      <c r="E378" s="63"/>
      <c r="F378" s="62"/>
      <c r="G378" s="63"/>
      <c r="H378" s="61"/>
      <c r="I378" s="63"/>
      <c r="J378" s="63"/>
      <c r="K378" s="63"/>
      <c r="L378" s="63"/>
      <c r="M378" s="63"/>
      <c r="N378" s="63"/>
      <c r="O378" s="63"/>
      <c r="P378" s="63"/>
      <c r="Q378" s="63"/>
      <c r="R378" s="63"/>
    </row>
    <row r="379" spans="1:18" x14ac:dyDescent="0.2">
      <c r="A379" s="61"/>
      <c r="B379" s="62"/>
      <c r="C379" s="61"/>
      <c r="D379" s="63"/>
      <c r="E379" s="63"/>
      <c r="F379" s="62"/>
      <c r="G379" s="63"/>
      <c r="H379" s="61"/>
      <c r="I379" s="63"/>
      <c r="J379" s="63"/>
      <c r="K379" s="63"/>
      <c r="L379" s="63"/>
      <c r="M379" s="63"/>
      <c r="N379" s="63"/>
      <c r="O379" s="63"/>
      <c r="P379" s="63"/>
      <c r="Q379" s="63"/>
      <c r="R379" s="63"/>
    </row>
    <row r="380" spans="1:18" x14ac:dyDescent="0.2">
      <c r="A380" s="61"/>
      <c r="B380" s="62"/>
      <c r="C380" s="61"/>
      <c r="D380" s="63"/>
      <c r="E380" s="63"/>
      <c r="F380" s="62"/>
      <c r="G380" s="63"/>
      <c r="H380" s="61"/>
      <c r="I380" s="63"/>
      <c r="J380" s="63"/>
      <c r="K380" s="63"/>
      <c r="L380" s="63"/>
      <c r="M380" s="63"/>
      <c r="N380" s="63"/>
      <c r="O380" s="63"/>
      <c r="P380" s="63"/>
      <c r="Q380" s="63"/>
      <c r="R380" s="63"/>
    </row>
    <row r="381" spans="1:18" x14ac:dyDescent="0.2">
      <c r="A381" s="61"/>
      <c r="B381" s="62"/>
      <c r="C381" s="61"/>
      <c r="D381" s="63"/>
      <c r="E381" s="63"/>
      <c r="F381" s="62"/>
      <c r="G381" s="63"/>
      <c r="H381" s="61"/>
      <c r="I381" s="63"/>
      <c r="J381" s="63"/>
      <c r="K381" s="63"/>
      <c r="L381" s="63"/>
      <c r="M381" s="63"/>
      <c r="N381" s="63"/>
      <c r="O381" s="63"/>
      <c r="P381" s="63"/>
      <c r="Q381" s="63"/>
      <c r="R381" s="63"/>
    </row>
    <row r="382" spans="1:18" x14ac:dyDescent="0.2">
      <c r="A382" s="61"/>
      <c r="B382" s="62"/>
      <c r="C382" s="61"/>
      <c r="D382" s="63"/>
      <c r="E382" s="63"/>
      <c r="F382" s="62"/>
      <c r="G382" s="63"/>
      <c r="H382" s="61"/>
      <c r="I382" s="63"/>
      <c r="J382" s="63"/>
      <c r="K382" s="63"/>
      <c r="L382" s="63"/>
      <c r="M382" s="63"/>
      <c r="N382" s="63"/>
      <c r="O382" s="63"/>
      <c r="P382" s="63"/>
      <c r="Q382" s="63"/>
      <c r="R382" s="63"/>
    </row>
    <row r="383" spans="1:18" x14ac:dyDescent="0.2">
      <c r="A383" s="61"/>
      <c r="B383" s="62"/>
      <c r="C383" s="61"/>
      <c r="D383" s="63"/>
      <c r="E383" s="63"/>
      <c r="F383" s="62"/>
      <c r="G383" s="63"/>
      <c r="H383" s="61"/>
      <c r="I383" s="63"/>
      <c r="J383" s="63"/>
      <c r="K383" s="63"/>
      <c r="L383" s="63"/>
      <c r="M383" s="63"/>
      <c r="N383" s="63"/>
      <c r="O383" s="63"/>
      <c r="P383" s="63"/>
      <c r="Q383" s="63"/>
      <c r="R383" s="63"/>
    </row>
    <row r="384" spans="1:18" x14ac:dyDescent="0.2">
      <c r="A384" s="61"/>
      <c r="B384" s="62"/>
      <c r="C384" s="61"/>
      <c r="D384" s="63"/>
      <c r="E384" s="63"/>
      <c r="F384" s="62"/>
      <c r="G384" s="63"/>
      <c r="H384" s="61"/>
      <c r="I384" s="63"/>
      <c r="J384" s="63"/>
      <c r="K384" s="63"/>
      <c r="L384" s="63"/>
      <c r="M384" s="63"/>
      <c r="N384" s="63"/>
      <c r="O384" s="63"/>
      <c r="P384" s="63"/>
      <c r="Q384" s="63"/>
      <c r="R384" s="63"/>
    </row>
    <row r="385" spans="2:6" x14ac:dyDescent="0.2">
      <c r="B385" s="14"/>
      <c r="F385" s="14"/>
    </row>
    <row r="386" spans="2:6" x14ac:dyDescent="0.2">
      <c r="B386" s="14"/>
      <c r="F386" s="14"/>
    </row>
    <row r="387" spans="2:6" x14ac:dyDescent="0.2">
      <c r="B387" s="14"/>
      <c r="F387" s="14"/>
    </row>
    <row r="388" spans="2:6" x14ac:dyDescent="0.2">
      <c r="B388" s="14"/>
      <c r="F388" s="14"/>
    </row>
    <row r="389" spans="2:6" x14ac:dyDescent="0.2">
      <c r="B389" s="14"/>
      <c r="F389" s="14"/>
    </row>
    <row r="390" spans="2:6" x14ac:dyDescent="0.2">
      <c r="B390" s="14"/>
      <c r="F390" s="14"/>
    </row>
    <row r="391" spans="2:6" x14ac:dyDescent="0.2">
      <c r="B391" s="14"/>
      <c r="F391" s="14"/>
    </row>
    <row r="392" spans="2:6" x14ac:dyDescent="0.2">
      <c r="B392" s="14"/>
      <c r="F392" s="14"/>
    </row>
    <row r="393" spans="2:6" x14ac:dyDescent="0.2">
      <c r="B393" s="14"/>
      <c r="F393" s="14"/>
    </row>
    <row r="394" spans="2:6" x14ac:dyDescent="0.2">
      <c r="B394" s="14"/>
      <c r="F394" s="14"/>
    </row>
    <row r="395" spans="2:6" x14ac:dyDescent="0.2">
      <c r="B395" s="14"/>
      <c r="F395" s="14"/>
    </row>
    <row r="396" spans="2:6" x14ac:dyDescent="0.2">
      <c r="B396" s="14"/>
      <c r="F396" s="14"/>
    </row>
    <row r="397" spans="2:6" x14ac:dyDescent="0.2">
      <c r="B397" s="14"/>
      <c r="F397" s="14"/>
    </row>
    <row r="398" spans="2:6" x14ac:dyDescent="0.2">
      <c r="B398" s="14"/>
      <c r="F398" s="14"/>
    </row>
    <row r="399" spans="2:6" x14ac:dyDescent="0.2">
      <c r="B399" s="14"/>
      <c r="F399" s="14"/>
    </row>
    <row r="400" spans="2:6" x14ac:dyDescent="0.2">
      <c r="B400" s="14"/>
      <c r="F400" s="14"/>
    </row>
    <row r="401" spans="2:6" x14ac:dyDescent="0.2">
      <c r="B401" s="14"/>
      <c r="F401" s="14"/>
    </row>
    <row r="402" spans="2:6" x14ac:dyDescent="0.2">
      <c r="B402" s="14"/>
      <c r="F402" s="14"/>
    </row>
    <row r="403" spans="2:6" x14ac:dyDescent="0.2">
      <c r="B403" s="14"/>
      <c r="F403" s="14"/>
    </row>
    <row r="404" spans="2:6" x14ac:dyDescent="0.2">
      <c r="B404" s="14"/>
      <c r="F404" s="14"/>
    </row>
    <row r="405" spans="2:6" x14ac:dyDescent="0.2">
      <c r="B405" s="14"/>
      <c r="F405" s="14"/>
    </row>
    <row r="406" spans="2:6" x14ac:dyDescent="0.2">
      <c r="B406" s="14"/>
      <c r="F406" s="14"/>
    </row>
    <row r="407" spans="2:6" x14ac:dyDescent="0.2">
      <c r="B407" s="14"/>
      <c r="F407" s="14"/>
    </row>
    <row r="408" spans="2:6" x14ac:dyDescent="0.2">
      <c r="B408" s="14"/>
      <c r="F408" s="14"/>
    </row>
    <row r="409" spans="2:6" x14ac:dyDescent="0.2">
      <c r="B409" s="14"/>
      <c r="F409" s="14"/>
    </row>
    <row r="410" spans="2:6" x14ac:dyDescent="0.2">
      <c r="B410" s="14"/>
      <c r="F410" s="14"/>
    </row>
    <row r="411" spans="2:6" x14ac:dyDescent="0.2">
      <c r="B411" s="14"/>
      <c r="F411" s="14"/>
    </row>
    <row r="412" spans="2:6" x14ac:dyDescent="0.2">
      <c r="B412" s="14"/>
      <c r="F412" s="14"/>
    </row>
    <row r="413" spans="2:6" x14ac:dyDescent="0.2">
      <c r="B413" s="14"/>
      <c r="F413" s="14"/>
    </row>
    <row r="414" spans="2:6" x14ac:dyDescent="0.2">
      <c r="B414" s="14"/>
      <c r="F414" s="14"/>
    </row>
    <row r="415" spans="2:6" x14ac:dyDescent="0.2">
      <c r="B415" s="14"/>
      <c r="F415" s="14"/>
    </row>
    <row r="416" spans="2:6" x14ac:dyDescent="0.2">
      <c r="B416" s="14"/>
      <c r="F416" s="14"/>
    </row>
    <row r="417" spans="2:6" x14ac:dyDescent="0.2">
      <c r="B417" s="14"/>
      <c r="F417" s="14"/>
    </row>
    <row r="418" spans="2:6" x14ac:dyDescent="0.2">
      <c r="B418" s="14"/>
      <c r="F418" s="14"/>
    </row>
    <row r="419" spans="2:6" x14ac:dyDescent="0.2">
      <c r="B419" s="14"/>
      <c r="F419" s="14"/>
    </row>
    <row r="420" spans="2:6" x14ac:dyDescent="0.2">
      <c r="B420" s="14"/>
      <c r="F420" s="14"/>
    </row>
    <row r="421" spans="2:6" x14ac:dyDescent="0.2">
      <c r="B421" s="14"/>
      <c r="F421" s="14"/>
    </row>
    <row r="422" spans="2:6" x14ac:dyDescent="0.2">
      <c r="B422" s="14"/>
      <c r="F422" s="14"/>
    </row>
    <row r="423" spans="2:6" x14ac:dyDescent="0.2">
      <c r="B423" s="14"/>
      <c r="F423" s="14"/>
    </row>
    <row r="424" spans="2:6" x14ac:dyDescent="0.2">
      <c r="B424" s="14"/>
      <c r="F424" s="14"/>
    </row>
    <row r="425" spans="2:6" x14ac:dyDescent="0.2">
      <c r="B425" s="14"/>
      <c r="F425" s="14"/>
    </row>
    <row r="426" spans="2:6" x14ac:dyDescent="0.2">
      <c r="B426" s="14"/>
      <c r="F426" s="14"/>
    </row>
    <row r="427" spans="2:6" x14ac:dyDescent="0.2">
      <c r="B427" s="14"/>
      <c r="F427" s="14"/>
    </row>
    <row r="428" spans="2:6" x14ac:dyDescent="0.2">
      <c r="B428" s="14"/>
      <c r="F428" s="14"/>
    </row>
    <row r="429" spans="2:6" x14ac:dyDescent="0.2">
      <c r="B429" s="14"/>
      <c r="F429" s="14"/>
    </row>
    <row r="430" spans="2:6" x14ac:dyDescent="0.2">
      <c r="B430" s="14"/>
      <c r="F430" s="14"/>
    </row>
    <row r="431" spans="2:6" x14ac:dyDescent="0.2">
      <c r="B431" s="14"/>
      <c r="F431" s="14"/>
    </row>
    <row r="432" spans="2:6" x14ac:dyDescent="0.2">
      <c r="B432" s="14"/>
      <c r="F432" s="14"/>
    </row>
    <row r="433" spans="2:6" x14ac:dyDescent="0.2">
      <c r="B433" s="14"/>
      <c r="F433" s="14"/>
    </row>
    <row r="434" spans="2:6" x14ac:dyDescent="0.2">
      <c r="B434" s="14"/>
      <c r="F434" s="14"/>
    </row>
    <row r="435" spans="2:6" x14ac:dyDescent="0.2">
      <c r="B435" s="14"/>
      <c r="F435" s="14"/>
    </row>
    <row r="436" spans="2:6" x14ac:dyDescent="0.2">
      <c r="B436" s="14"/>
      <c r="F436" s="14"/>
    </row>
    <row r="437" spans="2:6" x14ac:dyDescent="0.2">
      <c r="B437" s="14"/>
      <c r="F437" s="14"/>
    </row>
    <row r="438" spans="2:6" x14ac:dyDescent="0.2">
      <c r="B438" s="14"/>
      <c r="F438" s="14"/>
    </row>
    <row r="439" spans="2:6" x14ac:dyDescent="0.2">
      <c r="B439" s="14"/>
      <c r="F439" s="14"/>
    </row>
    <row r="440" spans="2:6" x14ac:dyDescent="0.2">
      <c r="B440" s="14"/>
      <c r="F440" s="14"/>
    </row>
    <row r="441" spans="2:6" x14ac:dyDescent="0.2">
      <c r="B441" s="14"/>
      <c r="F441" s="14"/>
    </row>
    <row r="442" spans="2:6" x14ac:dyDescent="0.2">
      <c r="B442" s="14"/>
      <c r="F442" s="14"/>
    </row>
    <row r="443" spans="2:6" x14ac:dyDescent="0.2">
      <c r="B443" s="14"/>
      <c r="F443" s="14"/>
    </row>
    <row r="444" spans="2:6" x14ac:dyDescent="0.2">
      <c r="B444" s="14"/>
      <c r="F444" s="14"/>
    </row>
    <row r="445" spans="2:6" x14ac:dyDescent="0.2">
      <c r="B445" s="14"/>
      <c r="F445" s="14"/>
    </row>
    <row r="446" spans="2:6" x14ac:dyDescent="0.2">
      <c r="B446" s="14"/>
      <c r="F446" s="14"/>
    </row>
    <row r="447" spans="2:6" x14ac:dyDescent="0.2">
      <c r="B447" s="14"/>
      <c r="F447" s="14"/>
    </row>
    <row r="448" spans="2:6" x14ac:dyDescent="0.2">
      <c r="B448" s="14"/>
      <c r="F448" s="14"/>
    </row>
    <row r="449" spans="2:6" x14ac:dyDescent="0.2">
      <c r="B449" s="14"/>
      <c r="F449" s="14"/>
    </row>
    <row r="450" spans="2:6" x14ac:dyDescent="0.2">
      <c r="B450" s="14"/>
      <c r="F450" s="14"/>
    </row>
    <row r="451" spans="2:6" x14ac:dyDescent="0.2">
      <c r="B451" s="14"/>
      <c r="F451" s="14"/>
    </row>
    <row r="452" spans="2:6" x14ac:dyDescent="0.2">
      <c r="B452" s="14"/>
      <c r="F452" s="14"/>
    </row>
    <row r="453" spans="2:6" x14ac:dyDescent="0.2">
      <c r="B453" s="14"/>
      <c r="F453" s="14"/>
    </row>
    <row r="454" spans="2:6" x14ac:dyDescent="0.2">
      <c r="B454" s="14"/>
      <c r="F454" s="14"/>
    </row>
    <row r="455" spans="2:6" x14ac:dyDescent="0.2">
      <c r="B455" s="14"/>
      <c r="F455" s="14"/>
    </row>
    <row r="456" spans="2:6" x14ac:dyDescent="0.2">
      <c r="B456" s="14"/>
      <c r="F456" s="14"/>
    </row>
    <row r="457" spans="2:6" x14ac:dyDescent="0.2">
      <c r="B457" s="14"/>
      <c r="F457" s="14"/>
    </row>
    <row r="458" spans="2:6" x14ac:dyDescent="0.2">
      <c r="B458" s="14"/>
      <c r="F458" s="14"/>
    </row>
    <row r="459" spans="2:6" x14ac:dyDescent="0.2">
      <c r="B459" s="14"/>
      <c r="F459" s="14"/>
    </row>
    <row r="460" spans="2:6" x14ac:dyDescent="0.2">
      <c r="B460" s="14"/>
      <c r="F460" s="14"/>
    </row>
    <row r="461" spans="2:6" x14ac:dyDescent="0.2">
      <c r="B461" s="14"/>
      <c r="F461" s="14"/>
    </row>
    <row r="462" spans="2:6" x14ac:dyDescent="0.2">
      <c r="B462" s="14"/>
      <c r="F462" s="14"/>
    </row>
    <row r="463" spans="2:6" x14ac:dyDescent="0.2">
      <c r="B463" s="14"/>
      <c r="F463" s="14"/>
    </row>
    <row r="464" spans="2:6" x14ac:dyDescent="0.2">
      <c r="B464" s="14"/>
      <c r="F464" s="14"/>
    </row>
    <row r="465" spans="2:6" x14ac:dyDescent="0.2">
      <c r="B465" s="14"/>
      <c r="F465" s="14"/>
    </row>
    <row r="466" spans="2:6" x14ac:dyDescent="0.2">
      <c r="B466" s="14"/>
      <c r="F466" s="14"/>
    </row>
    <row r="467" spans="2:6" x14ac:dyDescent="0.2">
      <c r="B467" s="14"/>
      <c r="F467" s="14"/>
    </row>
    <row r="468" spans="2:6" x14ac:dyDescent="0.2">
      <c r="B468" s="14"/>
      <c r="F468" s="14"/>
    </row>
    <row r="469" spans="2:6" x14ac:dyDescent="0.2">
      <c r="B469" s="14"/>
      <c r="F469" s="14"/>
    </row>
    <row r="470" spans="2:6" x14ac:dyDescent="0.2">
      <c r="B470" s="14"/>
      <c r="F470" s="14"/>
    </row>
    <row r="471" spans="2:6" x14ac:dyDescent="0.2">
      <c r="B471" s="14"/>
      <c r="F471" s="14"/>
    </row>
    <row r="472" spans="2:6" x14ac:dyDescent="0.2">
      <c r="B472" s="14"/>
      <c r="F472" s="14"/>
    </row>
    <row r="473" spans="2:6" x14ac:dyDescent="0.2">
      <c r="B473" s="14"/>
      <c r="F473" s="14"/>
    </row>
    <row r="474" spans="2:6" x14ac:dyDescent="0.2">
      <c r="B474" s="14"/>
      <c r="F474" s="14"/>
    </row>
    <row r="475" spans="2:6" x14ac:dyDescent="0.2">
      <c r="B475" s="14"/>
      <c r="F475" s="14"/>
    </row>
    <row r="476" spans="2:6" x14ac:dyDescent="0.2">
      <c r="B476" s="14"/>
      <c r="F476" s="14"/>
    </row>
    <row r="477" spans="2:6" x14ac:dyDescent="0.2">
      <c r="B477" s="14"/>
      <c r="F477" s="14"/>
    </row>
    <row r="478" spans="2:6" x14ac:dyDescent="0.2">
      <c r="B478" s="14"/>
      <c r="F478" s="14"/>
    </row>
    <row r="479" spans="2:6" x14ac:dyDescent="0.2">
      <c r="B479" s="14"/>
      <c r="F479" s="14"/>
    </row>
    <row r="480" spans="2:6" x14ac:dyDescent="0.2">
      <c r="B480" s="14"/>
      <c r="F480" s="14"/>
    </row>
    <row r="481" spans="2:6" x14ac:dyDescent="0.2">
      <c r="B481" s="14"/>
      <c r="F481" s="14"/>
    </row>
    <row r="482" spans="2:6" x14ac:dyDescent="0.2">
      <c r="B482" s="14"/>
      <c r="F482" s="14"/>
    </row>
    <row r="483" spans="2:6" x14ac:dyDescent="0.2">
      <c r="B483" s="14"/>
      <c r="F483" s="14"/>
    </row>
    <row r="484" spans="2:6" x14ac:dyDescent="0.2">
      <c r="B484" s="14"/>
      <c r="F484" s="14"/>
    </row>
    <row r="485" spans="2:6" x14ac:dyDescent="0.2">
      <c r="B485" s="14"/>
      <c r="F485" s="14"/>
    </row>
    <row r="486" spans="2:6" x14ac:dyDescent="0.2">
      <c r="B486" s="14"/>
      <c r="F486" s="14"/>
    </row>
    <row r="487" spans="2:6" x14ac:dyDescent="0.2">
      <c r="B487" s="14"/>
      <c r="F487" s="14"/>
    </row>
    <row r="488" spans="2:6" x14ac:dyDescent="0.2">
      <c r="B488" s="14"/>
      <c r="F488" s="14"/>
    </row>
    <row r="489" spans="2:6" x14ac:dyDescent="0.2">
      <c r="B489" s="14"/>
      <c r="F489" s="14"/>
    </row>
    <row r="490" spans="2:6" x14ac:dyDescent="0.2">
      <c r="B490" s="14"/>
      <c r="F490" s="14"/>
    </row>
    <row r="491" spans="2:6" x14ac:dyDescent="0.2">
      <c r="B491" s="14"/>
      <c r="F491" s="14"/>
    </row>
    <row r="492" spans="2:6" x14ac:dyDescent="0.2">
      <c r="B492" s="14"/>
      <c r="F492" s="14"/>
    </row>
    <row r="493" spans="2:6" x14ac:dyDescent="0.2">
      <c r="B493" s="14"/>
      <c r="F493" s="14"/>
    </row>
    <row r="494" spans="2:6" x14ac:dyDescent="0.2">
      <c r="B494" s="14"/>
      <c r="F494" s="14"/>
    </row>
    <row r="495" spans="2:6" x14ac:dyDescent="0.2">
      <c r="B495" s="14"/>
      <c r="F495" s="14"/>
    </row>
    <row r="496" spans="2:6" x14ac:dyDescent="0.2">
      <c r="B496" s="14"/>
      <c r="F496" s="14"/>
    </row>
    <row r="497" spans="2:6" x14ac:dyDescent="0.2">
      <c r="B497" s="14"/>
      <c r="F497" s="14"/>
    </row>
    <row r="498" spans="2:6" x14ac:dyDescent="0.2">
      <c r="B498" s="14"/>
      <c r="F498" s="14"/>
    </row>
    <row r="499" spans="2:6" x14ac:dyDescent="0.2">
      <c r="B499" s="14"/>
      <c r="F499" s="14"/>
    </row>
    <row r="500" spans="2:6" x14ac:dyDescent="0.2">
      <c r="B500" s="14"/>
      <c r="F500" s="14"/>
    </row>
    <row r="501" spans="2:6" x14ac:dyDescent="0.2">
      <c r="B501" s="14"/>
      <c r="F501" s="14"/>
    </row>
    <row r="502" spans="2:6" x14ac:dyDescent="0.2">
      <c r="B502" s="14"/>
      <c r="F502" s="14"/>
    </row>
    <row r="503" spans="2:6" x14ac:dyDescent="0.2">
      <c r="B503" s="14"/>
      <c r="F503" s="14"/>
    </row>
    <row r="504" spans="2:6" x14ac:dyDescent="0.2">
      <c r="B504" s="14"/>
      <c r="F504" s="14"/>
    </row>
    <row r="505" spans="2:6" x14ac:dyDescent="0.2">
      <c r="B505" s="14"/>
      <c r="F505" s="14"/>
    </row>
    <row r="506" spans="2:6" x14ac:dyDescent="0.2">
      <c r="B506" s="14"/>
      <c r="F506" s="14"/>
    </row>
    <row r="507" spans="2:6" x14ac:dyDescent="0.2">
      <c r="B507" s="14"/>
      <c r="F507" s="14"/>
    </row>
    <row r="508" spans="2:6" x14ac:dyDescent="0.2">
      <c r="B508" s="14"/>
      <c r="F508" s="14"/>
    </row>
    <row r="509" spans="2:6" x14ac:dyDescent="0.2">
      <c r="B509" s="14"/>
      <c r="F509" s="14"/>
    </row>
    <row r="510" spans="2:6" x14ac:dyDescent="0.2">
      <c r="B510" s="14"/>
      <c r="F510" s="14"/>
    </row>
    <row r="511" spans="2:6" x14ac:dyDescent="0.2">
      <c r="B511" s="14"/>
      <c r="F511" s="14"/>
    </row>
    <row r="512" spans="2:6" x14ac:dyDescent="0.2">
      <c r="B512" s="14"/>
      <c r="F512" s="14"/>
    </row>
    <row r="513" spans="2:6" x14ac:dyDescent="0.2">
      <c r="B513" s="14"/>
      <c r="F513" s="14"/>
    </row>
    <row r="514" spans="2:6" x14ac:dyDescent="0.2">
      <c r="B514" s="14"/>
      <c r="F514" s="14"/>
    </row>
    <row r="515" spans="2:6" x14ac:dyDescent="0.2">
      <c r="B515" s="14"/>
      <c r="F515" s="14"/>
    </row>
    <row r="516" spans="2:6" x14ac:dyDescent="0.2">
      <c r="B516" s="14"/>
      <c r="F516" s="14"/>
    </row>
    <row r="517" spans="2:6" x14ac:dyDescent="0.2">
      <c r="B517" s="14"/>
      <c r="F517" s="14"/>
    </row>
    <row r="518" spans="2:6" x14ac:dyDescent="0.2">
      <c r="B518" s="14"/>
      <c r="F518" s="14"/>
    </row>
    <row r="519" spans="2:6" x14ac:dyDescent="0.2">
      <c r="B519" s="14"/>
      <c r="F519" s="14"/>
    </row>
    <row r="520" spans="2:6" x14ac:dyDescent="0.2">
      <c r="B520" s="14"/>
      <c r="F520" s="14"/>
    </row>
    <row r="521" spans="2:6" x14ac:dyDescent="0.2">
      <c r="B521" s="14"/>
      <c r="F521" s="14"/>
    </row>
    <row r="522" spans="2:6" x14ac:dyDescent="0.2">
      <c r="B522" s="14"/>
      <c r="F522" s="14"/>
    </row>
    <row r="523" spans="2:6" x14ac:dyDescent="0.2">
      <c r="B523" s="14"/>
      <c r="F523" s="14"/>
    </row>
    <row r="524" spans="2:6" x14ac:dyDescent="0.2">
      <c r="B524" s="14"/>
      <c r="F524" s="14"/>
    </row>
    <row r="525" spans="2:6" x14ac:dyDescent="0.2">
      <c r="B525" s="14"/>
      <c r="F525" s="14"/>
    </row>
    <row r="526" spans="2:6" x14ac:dyDescent="0.2">
      <c r="B526" s="14"/>
      <c r="F526" s="14"/>
    </row>
    <row r="527" spans="2:6" x14ac:dyDescent="0.2">
      <c r="B527" s="14"/>
      <c r="F527" s="14"/>
    </row>
    <row r="528" spans="2:6" x14ac:dyDescent="0.2">
      <c r="B528" s="14"/>
      <c r="F528" s="14"/>
    </row>
    <row r="529" spans="2:6" x14ac:dyDescent="0.2">
      <c r="B529" s="14"/>
      <c r="F529" s="14"/>
    </row>
    <row r="530" spans="2:6" x14ac:dyDescent="0.2">
      <c r="B530" s="14"/>
      <c r="F530" s="14"/>
    </row>
    <row r="531" spans="2:6" x14ac:dyDescent="0.2">
      <c r="B531" s="14"/>
      <c r="F531" s="14"/>
    </row>
    <row r="532" spans="2:6" x14ac:dyDescent="0.2">
      <c r="B532" s="14"/>
      <c r="F532" s="14"/>
    </row>
    <row r="533" spans="2:6" x14ac:dyDescent="0.2">
      <c r="B533" s="14"/>
      <c r="F533" s="14"/>
    </row>
    <row r="534" spans="2:6" x14ac:dyDescent="0.2">
      <c r="B534" s="14"/>
      <c r="F534" s="14"/>
    </row>
    <row r="535" spans="2:6" x14ac:dyDescent="0.2">
      <c r="B535" s="14"/>
      <c r="F535" s="14"/>
    </row>
    <row r="536" spans="2:6" x14ac:dyDescent="0.2">
      <c r="B536" s="14"/>
      <c r="F536" s="14"/>
    </row>
    <row r="537" spans="2:6" x14ac:dyDescent="0.2">
      <c r="B537" s="14"/>
      <c r="F537" s="14"/>
    </row>
    <row r="538" spans="2:6" x14ac:dyDescent="0.2">
      <c r="B538" s="14"/>
      <c r="F538" s="14"/>
    </row>
    <row r="539" spans="2:6" x14ac:dyDescent="0.2">
      <c r="B539" s="14"/>
      <c r="F539" s="14"/>
    </row>
    <row r="540" spans="2:6" x14ac:dyDescent="0.2">
      <c r="B540" s="14"/>
      <c r="F540" s="14"/>
    </row>
    <row r="541" spans="2:6" x14ac:dyDescent="0.2">
      <c r="B541" s="14"/>
      <c r="F541" s="14"/>
    </row>
    <row r="542" spans="2:6" x14ac:dyDescent="0.2">
      <c r="B542" s="14"/>
      <c r="F542" s="14"/>
    </row>
    <row r="543" spans="2:6" x14ac:dyDescent="0.2">
      <c r="B543" s="14"/>
      <c r="F543" s="14"/>
    </row>
    <row r="544" spans="2:6" x14ac:dyDescent="0.2">
      <c r="B544" s="14"/>
      <c r="F544" s="14"/>
    </row>
    <row r="545" spans="2:6" x14ac:dyDescent="0.2">
      <c r="B545" s="14"/>
      <c r="F545" s="14"/>
    </row>
    <row r="546" spans="2:6" x14ac:dyDescent="0.2">
      <c r="B546" s="14"/>
      <c r="F546" s="14"/>
    </row>
    <row r="547" spans="2:6" x14ac:dyDescent="0.2">
      <c r="B547" s="14"/>
      <c r="F547" s="14"/>
    </row>
    <row r="548" spans="2:6" x14ac:dyDescent="0.2">
      <c r="B548" s="14"/>
      <c r="F548" s="14"/>
    </row>
    <row r="549" spans="2:6" x14ac:dyDescent="0.2">
      <c r="B549" s="14"/>
      <c r="F549" s="14"/>
    </row>
    <row r="550" spans="2:6" x14ac:dyDescent="0.2">
      <c r="B550" s="14"/>
      <c r="F550" s="14"/>
    </row>
    <row r="551" spans="2:6" x14ac:dyDescent="0.2">
      <c r="B551" s="14"/>
      <c r="F551" s="14"/>
    </row>
    <row r="552" spans="2:6" x14ac:dyDescent="0.2">
      <c r="B552" s="14"/>
      <c r="F552" s="14"/>
    </row>
    <row r="553" spans="2:6" x14ac:dyDescent="0.2">
      <c r="B553" s="14"/>
      <c r="F553" s="14"/>
    </row>
    <row r="554" spans="2:6" x14ac:dyDescent="0.2">
      <c r="B554" s="14"/>
      <c r="F554" s="14"/>
    </row>
    <row r="555" spans="2:6" x14ac:dyDescent="0.2">
      <c r="B555" s="14"/>
      <c r="F555" s="14"/>
    </row>
    <row r="556" spans="2:6" x14ac:dyDescent="0.2">
      <c r="B556" s="14"/>
      <c r="F556" s="14"/>
    </row>
    <row r="557" spans="2:6" x14ac:dyDescent="0.2">
      <c r="B557" s="14"/>
      <c r="F557" s="14"/>
    </row>
    <row r="558" spans="2:6" x14ac:dyDescent="0.2">
      <c r="B558" s="14"/>
      <c r="F558" s="14"/>
    </row>
    <row r="559" spans="2:6" x14ac:dyDescent="0.2">
      <c r="B559" s="14"/>
      <c r="F559" s="14"/>
    </row>
    <row r="560" spans="2:6" x14ac:dyDescent="0.2">
      <c r="B560" s="14"/>
      <c r="F560" s="14"/>
    </row>
    <row r="561" spans="2:6" x14ac:dyDescent="0.2">
      <c r="B561" s="14"/>
      <c r="F561" s="14"/>
    </row>
    <row r="562" spans="2:6" x14ac:dyDescent="0.2">
      <c r="B562" s="14"/>
      <c r="F562" s="14"/>
    </row>
    <row r="563" spans="2:6" x14ac:dyDescent="0.2">
      <c r="B563" s="14"/>
      <c r="F563" s="14"/>
    </row>
    <row r="564" spans="2:6" x14ac:dyDescent="0.2">
      <c r="B564" s="14"/>
      <c r="F564" s="14"/>
    </row>
    <row r="565" spans="2:6" x14ac:dyDescent="0.2">
      <c r="B565" s="14"/>
      <c r="F565" s="14"/>
    </row>
    <row r="566" spans="2:6" x14ac:dyDescent="0.2">
      <c r="B566" s="14"/>
      <c r="F566" s="14"/>
    </row>
    <row r="567" spans="2:6" x14ac:dyDescent="0.2">
      <c r="B567" s="14"/>
      <c r="F567" s="14"/>
    </row>
    <row r="568" spans="2:6" x14ac:dyDescent="0.2">
      <c r="B568" s="14"/>
      <c r="F568" s="14"/>
    </row>
    <row r="569" spans="2:6" x14ac:dyDescent="0.2">
      <c r="B569" s="14"/>
      <c r="F569" s="14"/>
    </row>
    <row r="570" spans="2:6" x14ac:dyDescent="0.2">
      <c r="B570" s="14"/>
      <c r="F570" s="14"/>
    </row>
    <row r="571" spans="2:6" x14ac:dyDescent="0.2">
      <c r="B571" s="14"/>
      <c r="F571" s="14"/>
    </row>
    <row r="572" spans="2:6" x14ac:dyDescent="0.2">
      <c r="B572" s="14"/>
      <c r="F572" s="14"/>
    </row>
    <row r="573" spans="2:6" x14ac:dyDescent="0.2">
      <c r="B573" s="14"/>
      <c r="F573" s="14"/>
    </row>
    <row r="574" spans="2:6" x14ac:dyDescent="0.2">
      <c r="B574" s="14"/>
      <c r="F574" s="14"/>
    </row>
    <row r="575" spans="2:6" x14ac:dyDescent="0.2">
      <c r="B575" s="14"/>
      <c r="F575" s="14"/>
    </row>
    <row r="576" spans="2:6" x14ac:dyDescent="0.2">
      <c r="B576" s="14"/>
      <c r="F576" s="14"/>
    </row>
    <row r="577" spans="2:6" x14ac:dyDescent="0.2">
      <c r="B577" s="14"/>
      <c r="F577" s="14"/>
    </row>
    <row r="578" spans="2:6" x14ac:dyDescent="0.2">
      <c r="B578" s="14"/>
      <c r="F578" s="14"/>
    </row>
    <row r="579" spans="2:6" x14ac:dyDescent="0.2">
      <c r="B579" s="14"/>
      <c r="F579" s="14"/>
    </row>
    <row r="580" spans="2:6" x14ac:dyDescent="0.2">
      <c r="B580" s="14"/>
      <c r="F580" s="14"/>
    </row>
    <row r="581" spans="2:6" x14ac:dyDescent="0.2">
      <c r="B581" s="14"/>
      <c r="F581" s="14"/>
    </row>
    <row r="582" spans="2:6" x14ac:dyDescent="0.2">
      <c r="B582" s="14"/>
      <c r="F582" s="14"/>
    </row>
    <row r="583" spans="2:6" x14ac:dyDescent="0.2">
      <c r="B583" s="14"/>
      <c r="F583" s="14"/>
    </row>
    <row r="584" spans="2:6" x14ac:dyDescent="0.2">
      <c r="B584" s="14"/>
      <c r="F584" s="14"/>
    </row>
    <row r="585" spans="2:6" x14ac:dyDescent="0.2">
      <c r="B585" s="14"/>
      <c r="F585" s="14"/>
    </row>
    <row r="586" spans="2:6" x14ac:dyDescent="0.2">
      <c r="B586" s="14"/>
      <c r="F586" s="14"/>
    </row>
    <row r="587" spans="2:6" x14ac:dyDescent="0.2">
      <c r="B587" s="14"/>
      <c r="F587" s="14"/>
    </row>
    <row r="588" spans="2:6" x14ac:dyDescent="0.2">
      <c r="B588" s="14"/>
      <c r="F588" s="14"/>
    </row>
    <row r="589" spans="2:6" x14ac:dyDescent="0.2">
      <c r="B589" s="14"/>
      <c r="F589" s="14"/>
    </row>
    <row r="590" spans="2:6" x14ac:dyDescent="0.2">
      <c r="B590" s="14"/>
      <c r="F590" s="14"/>
    </row>
    <row r="591" spans="2:6" x14ac:dyDescent="0.2">
      <c r="B591" s="14"/>
      <c r="F591" s="14"/>
    </row>
    <row r="592" spans="2:6" x14ac:dyDescent="0.2">
      <c r="B592" s="14"/>
      <c r="F592" s="14"/>
    </row>
    <row r="593" spans="2:6" x14ac:dyDescent="0.2">
      <c r="B593" s="14"/>
      <c r="F593" s="14"/>
    </row>
    <row r="594" spans="2:6" x14ac:dyDescent="0.2">
      <c r="B594" s="14"/>
      <c r="F594" s="14"/>
    </row>
    <row r="595" spans="2:6" x14ac:dyDescent="0.2">
      <c r="B595" s="14"/>
      <c r="F595" s="14"/>
    </row>
    <row r="596" spans="2:6" x14ac:dyDescent="0.2">
      <c r="B596" s="14"/>
      <c r="F596" s="14"/>
    </row>
    <row r="597" spans="2:6" x14ac:dyDescent="0.2">
      <c r="B597" s="14"/>
      <c r="F597" s="14"/>
    </row>
    <row r="598" spans="2:6" x14ac:dyDescent="0.2">
      <c r="B598" s="14"/>
      <c r="F598" s="14"/>
    </row>
    <row r="599" spans="2:6" x14ac:dyDescent="0.2">
      <c r="B599" s="14"/>
      <c r="F599" s="14"/>
    </row>
    <row r="600" spans="2:6" x14ac:dyDescent="0.2">
      <c r="B600" s="14"/>
      <c r="F600" s="14"/>
    </row>
    <row r="601" spans="2:6" x14ac:dyDescent="0.2">
      <c r="B601" s="14"/>
      <c r="F601" s="14"/>
    </row>
    <row r="602" spans="2:6" x14ac:dyDescent="0.2">
      <c r="B602" s="14"/>
      <c r="F602" s="14"/>
    </row>
    <row r="603" spans="2:6" x14ac:dyDescent="0.2">
      <c r="B603" s="14"/>
      <c r="F603" s="14"/>
    </row>
    <row r="604" spans="2:6" x14ac:dyDescent="0.2">
      <c r="B604" s="14"/>
      <c r="F604" s="14"/>
    </row>
    <row r="605" spans="2:6" x14ac:dyDescent="0.2">
      <c r="B605" s="14"/>
      <c r="F605" s="14"/>
    </row>
    <row r="606" spans="2:6" x14ac:dyDescent="0.2">
      <c r="B606" s="14"/>
      <c r="F606" s="14"/>
    </row>
    <row r="607" spans="2:6" x14ac:dyDescent="0.2">
      <c r="B607" s="14"/>
      <c r="F607" s="14"/>
    </row>
    <row r="608" spans="2:6" x14ac:dyDescent="0.2">
      <c r="B608" s="14"/>
      <c r="F608" s="14"/>
    </row>
    <row r="609" spans="2:6" x14ac:dyDescent="0.2">
      <c r="B609" s="14"/>
      <c r="F609" s="14"/>
    </row>
    <row r="610" spans="2:6" x14ac:dyDescent="0.2">
      <c r="B610" s="14"/>
      <c r="F610" s="14"/>
    </row>
    <row r="611" spans="2:6" x14ac:dyDescent="0.2">
      <c r="B611" s="14"/>
      <c r="F611" s="14"/>
    </row>
    <row r="612" spans="2:6" x14ac:dyDescent="0.2">
      <c r="B612" s="14"/>
      <c r="F612" s="14"/>
    </row>
    <row r="613" spans="2:6" x14ac:dyDescent="0.2">
      <c r="B613" s="14"/>
      <c r="F613" s="14"/>
    </row>
    <row r="614" spans="2:6" x14ac:dyDescent="0.2">
      <c r="B614" s="14"/>
      <c r="F614" s="14"/>
    </row>
    <row r="615" spans="2:6" x14ac:dyDescent="0.2">
      <c r="B615" s="14"/>
      <c r="F615" s="14"/>
    </row>
    <row r="616" spans="2:6" x14ac:dyDescent="0.2">
      <c r="B616" s="14"/>
      <c r="F616" s="14"/>
    </row>
    <row r="617" spans="2:6" x14ac:dyDescent="0.2">
      <c r="B617" s="14"/>
      <c r="F617" s="14"/>
    </row>
    <row r="618" spans="2:6" x14ac:dyDescent="0.2">
      <c r="B618" s="14"/>
      <c r="F618" s="14"/>
    </row>
    <row r="619" spans="2:6" x14ac:dyDescent="0.2">
      <c r="B619" s="14"/>
      <c r="F619" s="14"/>
    </row>
    <row r="620" spans="2:6" x14ac:dyDescent="0.2">
      <c r="B620" s="14"/>
      <c r="F620" s="14"/>
    </row>
    <row r="621" spans="2:6" x14ac:dyDescent="0.2">
      <c r="B621" s="14"/>
      <c r="F621" s="14"/>
    </row>
    <row r="622" spans="2:6" x14ac:dyDescent="0.2">
      <c r="B622" s="14"/>
      <c r="F622" s="14"/>
    </row>
    <row r="623" spans="2:6" x14ac:dyDescent="0.2">
      <c r="B623" s="14"/>
      <c r="F623" s="14"/>
    </row>
    <row r="624" spans="2:6" x14ac:dyDescent="0.2">
      <c r="B624" s="14"/>
      <c r="F624" s="14"/>
    </row>
    <row r="625" spans="2:6" x14ac:dyDescent="0.2">
      <c r="B625" s="14"/>
      <c r="F625" s="14"/>
    </row>
    <row r="626" spans="2:6" x14ac:dyDescent="0.2">
      <c r="B626" s="14"/>
      <c r="F626" s="14"/>
    </row>
    <row r="627" spans="2:6" x14ac:dyDescent="0.2">
      <c r="B627" s="14"/>
      <c r="F627" s="14"/>
    </row>
    <row r="628" spans="2:6" x14ac:dyDescent="0.2">
      <c r="B628" s="14"/>
      <c r="F628" s="14"/>
    </row>
    <row r="629" spans="2:6" x14ac:dyDescent="0.2">
      <c r="B629" s="14"/>
      <c r="F629" s="14"/>
    </row>
    <row r="630" spans="2:6" x14ac:dyDescent="0.2">
      <c r="B630" s="14"/>
      <c r="F630" s="14"/>
    </row>
    <row r="631" spans="2:6" x14ac:dyDescent="0.2">
      <c r="B631" s="14"/>
      <c r="F631" s="14"/>
    </row>
    <row r="632" spans="2:6" x14ac:dyDescent="0.2">
      <c r="B632" s="14"/>
      <c r="F632" s="14"/>
    </row>
    <row r="633" spans="2:6" x14ac:dyDescent="0.2">
      <c r="B633" s="14"/>
      <c r="F633" s="14"/>
    </row>
    <row r="634" spans="2:6" x14ac:dyDescent="0.2">
      <c r="B634" s="14"/>
      <c r="F634" s="14"/>
    </row>
    <row r="635" spans="2:6" x14ac:dyDescent="0.2">
      <c r="B635" s="14"/>
      <c r="F635" s="14"/>
    </row>
    <row r="636" spans="2:6" x14ac:dyDescent="0.2">
      <c r="B636" s="14"/>
      <c r="F636" s="14"/>
    </row>
    <row r="637" spans="2:6" x14ac:dyDescent="0.2">
      <c r="B637" s="14"/>
      <c r="F637" s="14"/>
    </row>
    <row r="638" spans="2:6" x14ac:dyDescent="0.2">
      <c r="B638" s="14"/>
      <c r="F638" s="14"/>
    </row>
    <row r="639" spans="2:6" x14ac:dyDescent="0.2">
      <c r="B639" s="14"/>
      <c r="F639" s="14"/>
    </row>
    <row r="640" spans="2:6" x14ac:dyDescent="0.2">
      <c r="B640" s="14"/>
      <c r="F640" s="14"/>
    </row>
    <row r="641" spans="2:6" x14ac:dyDescent="0.2">
      <c r="B641" s="14"/>
      <c r="F641" s="14"/>
    </row>
    <row r="642" spans="2:6" x14ac:dyDescent="0.2">
      <c r="B642" s="14"/>
      <c r="F642" s="14"/>
    </row>
    <row r="643" spans="2:6" x14ac:dyDescent="0.2">
      <c r="B643" s="14"/>
      <c r="F643" s="14"/>
    </row>
    <row r="644" spans="2:6" x14ac:dyDescent="0.2">
      <c r="B644" s="14"/>
      <c r="F644" s="14"/>
    </row>
    <row r="645" spans="2:6" x14ac:dyDescent="0.2">
      <c r="B645" s="14"/>
      <c r="F645" s="14"/>
    </row>
    <row r="646" spans="2:6" x14ac:dyDescent="0.2">
      <c r="B646" s="14"/>
      <c r="F646" s="14"/>
    </row>
    <row r="647" spans="2:6" x14ac:dyDescent="0.2">
      <c r="B647" s="14"/>
      <c r="F647" s="14"/>
    </row>
    <row r="648" spans="2:6" x14ac:dyDescent="0.2">
      <c r="B648" s="14"/>
      <c r="F648" s="14"/>
    </row>
    <row r="649" spans="2:6" x14ac:dyDescent="0.2">
      <c r="B649" s="14"/>
      <c r="F649" s="14"/>
    </row>
    <row r="650" spans="2:6" x14ac:dyDescent="0.2">
      <c r="B650" s="14"/>
      <c r="F650" s="14"/>
    </row>
    <row r="651" spans="2:6" x14ac:dyDescent="0.2">
      <c r="B651" s="14"/>
      <c r="F651" s="14"/>
    </row>
    <row r="652" spans="2:6" x14ac:dyDescent="0.2">
      <c r="B652" s="14"/>
      <c r="F652" s="14"/>
    </row>
    <row r="653" spans="2:6" x14ac:dyDescent="0.2">
      <c r="B653" s="14"/>
      <c r="F653" s="14"/>
    </row>
    <row r="654" spans="2:6" x14ac:dyDescent="0.2">
      <c r="B654" s="14"/>
      <c r="F654" s="14"/>
    </row>
    <row r="655" spans="2:6" x14ac:dyDescent="0.2">
      <c r="B655" s="14"/>
      <c r="F655" s="14"/>
    </row>
    <row r="656" spans="2:6" x14ac:dyDescent="0.2">
      <c r="B656" s="14"/>
      <c r="F656" s="14"/>
    </row>
    <row r="657" spans="2:6" x14ac:dyDescent="0.2">
      <c r="B657" s="14"/>
      <c r="F657" s="14"/>
    </row>
    <row r="658" spans="2:6" x14ac:dyDescent="0.2">
      <c r="B658" s="14"/>
      <c r="F658" s="14"/>
    </row>
    <row r="659" spans="2:6" x14ac:dyDescent="0.2">
      <c r="B659" s="14"/>
      <c r="F659" s="14"/>
    </row>
    <row r="660" spans="2:6" x14ac:dyDescent="0.2">
      <c r="B660" s="14"/>
      <c r="F660" s="14"/>
    </row>
    <row r="661" spans="2:6" x14ac:dyDescent="0.2">
      <c r="B661" s="14"/>
      <c r="F661" s="14"/>
    </row>
    <row r="662" spans="2:6" x14ac:dyDescent="0.2">
      <c r="B662" s="14"/>
      <c r="F662" s="14"/>
    </row>
    <row r="663" spans="2:6" x14ac:dyDescent="0.2">
      <c r="B663" s="14"/>
      <c r="F663" s="14"/>
    </row>
    <row r="664" spans="2:6" x14ac:dyDescent="0.2">
      <c r="B664" s="14"/>
      <c r="F664" s="14"/>
    </row>
    <row r="665" spans="2:6" x14ac:dyDescent="0.2">
      <c r="B665" s="14"/>
      <c r="F665" s="14"/>
    </row>
    <row r="666" spans="2:6" x14ac:dyDescent="0.2">
      <c r="B666" s="14"/>
      <c r="F666" s="14"/>
    </row>
    <row r="667" spans="2:6" x14ac:dyDescent="0.2">
      <c r="B667" s="14"/>
      <c r="F667" s="14"/>
    </row>
    <row r="668" spans="2:6" x14ac:dyDescent="0.2">
      <c r="B668" s="14"/>
      <c r="F668" s="14"/>
    </row>
    <row r="669" spans="2:6" x14ac:dyDescent="0.2">
      <c r="B669" s="14"/>
      <c r="F669" s="14"/>
    </row>
    <row r="670" spans="2:6" x14ac:dyDescent="0.2">
      <c r="B670" s="14"/>
      <c r="F670" s="14"/>
    </row>
    <row r="671" spans="2:6" x14ac:dyDescent="0.2">
      <c r="B671" s="14"/>
      <c r="F671" s="14"/>
    </row>
    <row r="672" spans="2:6" x14ac:dyDescent="0.2">
      <c r="B672" s="14"/>
      <c r="F672" s="14"/>
    </row>
    <row r="673" spans="2:6" x14ac:dyDescent="0.2">
      <c r="B673" s="14"/>
      <c r="F673" s="14"/>
    </row>
    <row r="674" spans="2:6" x14ac:dyDescent="0.2">
      <c r="B674" s="14"/>
      <c r="F674" s="14"/>
    </row>
    <row r="675" spans="2:6" x14ac:dyDescent="0.2">
      <c r="B675" s="14"/>
      <c r="F675" s="14"/>
    </row>
    <row r="676" spans="2:6" x14ac:dyDescent="0.2">
      <c r="B676" s="14"/>
      <c r="F676" s="14"/>
    </row>
    <row r="677" spans="2:6" x14ac:dyDescent="0.2">
      <c r="B677" s="14"/>
      <c r="F677" s="14"/>
    </row>
    <row r="678" spans="2:6" x14ac:dyDescent="0.2">
      <c r="B678" s="14"/>
      <c r="F678" s="14"/>
    </row>
    <row r="679" spans="2:6" x14ac:dyDescent="0.2">
      <c r="B679" s="14"/>
      <c r="F679" s="14"/>
    </row>
    <row r="680" spans="2:6" x14ac:dyDescent="0.2">
      <c r="B680" s="14"/>
      <c r="F680" s="14"/>
    </row>
    <row r="681" spans="2:6" x14ac:dyDescent="0.2">
      <c r="B681" s="14"/>
      <c r="F681" s="14"/>
    </row>
    <row r="682" spans="2:6" x14ac:dyDescent="0.2">
      <c r="B682" s="14"/>
      <c r="F682" s="14"/>
    </row>
    <row r="683" spans="2:6" x14ac:dyDescent="0.2">
      <c r="B683" s="14"/>
      <c r="F683" s="14"/>
    </row>
    <row r="684" spans="2:6" x14ac:dyDescent="0.2">
      <c r="B684" s="14"/>
      <c r="F684" s="14"/>
    </row>
    <row r="685" spans="2:6" x14ac:dyDescent="0.2">
      <c r="B685" s="14"/>
      <c r="F685" s="14"/>
    </row>
    <row r="686" spans="2:6" x14ac:dyDescent="0.2">
      <c r="B686" s="14"/>
      <c r="F686" s="14"/>
    </row>
    <row r="687" spans="2:6" x14ac:dyDescent="0.2">
      <c r="B687" s="14"/>
      <c r="F687" s="14"/>
    </row>
    <row r="688" spans="2:6" x14ac:dyDescent="0.2">
      <c r="B688" s="14"/>
      <c r="F688" s="14"/>
    </row>
    <row r="689" spans="2:6" x14ac:dyDescent="0.2">
      <c r="B689" s="14"/>
      <c r="F689" s="14"/>
    </row>
    <row r="690" spans="2:6" x14ac:dyDescent="0.2">
      <c r="B690" s="14"/>
      <c r="F690" s="14"/>
    </row>
    <row r="691" spans="2:6" x14ac:dyDescent="0.2">
      <c r="B691" s="14"/>
      <c r="F691" s="14"/>
    </row>
    <row r="692" spans="2:6" x14ac:dyDescent="0.2">
      <c r="B692" s="14"/>
      <c r="F692" s="14"/>
    </row>
    <row r="693" spans="2:6" x14ac:dyDescent="0.2">
      <c r="B693" s="14"/>
      <c r="F693" s="14"/>
    </row>
    <row r="694" spans="2:6" x14ac:dyDescent="0.2">
      <c r="B694" s="14"/>
      <c r="F694" s="14"/>
    </row>
    <row r="695" spans="2:6" x14ac:dyDescent="0.2">
      <c r="B695" s="14"/>
      <c r="F695" s="14"/>
    </row>
    <row r="696" spans="2:6" x14ac:dyDescent="0.2">
      <c r="B696" s="14"/>
      <c r="F696" s="14"/>
    </row>
    <row r="697" spans="2:6" x14ac:dyDescent="0.2">
      <c r="B697" s="14"/>
      <c r="F697" s="14"/>
    </row>
    <row r="698" spans="2:6" x14ac:dyDescent="0.2">
      <c r="B698" s="14"/>
      <c r="F698" s="14"/>
    </row>
    <row r="699" spans="2:6" x14ac:dyDescent="0.2">
      <c r="B699" s="14"/>
      <c r="F699" s="14"/>
    </row>
    <row r="700" spans="2:6" x14ac:dyDescent="0.2">
      <c r="B700" s="14"/>
      <c r="F700" s="14"/>
    </row>
    <row r="701" spans="2:6" x14ac:dyDescent="0.2">
      <c r="B701" s="14"/>
      <c r="F701" s="14"/>
    </row>
    <row r="702" spans="2:6" x14ac:dyDescent="0.2">
      <c r="B702" s="14"/>
      <c r="F702" s="14"/>
    </row>
    <row r="703" spans="2:6" x14ac:dyDescent="0.2">
      <c r="B703" s="14"/>
      <c r="F703" s="14"/>
    </row>
    <row r="704" spans="2:6" x14ac:dyDescent="0.2">
      <c r="B704" s="14"/>
      <c r="F704" s="14"/>
    </row>
    <row r="705" spans="2:6" x14ac:dyDescent="0.2">
      <c r="B705" s="14"/>
      <c r="F705" s="14"/>
    </row>
    <row r="706" spans="2:6" x14ac:dyDescent="0.2">
      <c r="B706" s="14"/>
      <c r="F706" s="14"/>
    </row>
    <row r="707" spans="2:6" x14ac:dyDescent="0.2">
      <c r="B707" s="14"/>
      <c r="F707" s="14"/>
    </row>
    <row r="708" spans="2:6" x14ac:dyDescent="0.2">
      <c r="B708" s="14"/>
      <c r="F708" s="14"/>
    </row>
    <row r="709" spans="2:6" x14ac:dyDescent="0.2">
      <c r="B709" s="14"/>
      <c r="F709" s="14"/>
    </row>
    <row r="710" spans="2:6" x14ac:dyDescent="0.2">
      <c r="B710" s="14"/>
      <c r="F710" s="14"/>
    </row>
    <row r="711" spans="2:6" x14ac:dyDescent="0.2">
      <c r="B711" s="14"/>
      <c r="F711" s="14"/>
    </row>
    <row r="712" spans="2:6" x14ac:dyDescent="0.2">
      <c r="B712" s="14"/>
      <c r="F712" s="14"/>
    </row>
    <row r="713" spans="2:6" x14ac:dyDescent="0.2">
      <c r="B713" s="14"/>
      <c r="F713" s="14"/>
    </row>
    <row r="714" spans="2:6" x14ac:dyDescent="0.2">
      <c r="B714" s="14"/>
      <c r="F714" s="14"/>
    </row>
    <row r="715" spans="2:6" x14ac:dyDescent="0.2">
      <c r="B715" s="14"/>
      <c r="F715" s="14"/>
    </row>
    <row r="716" spans="2:6" x14ac:dyDescent="0.2">
      <c r="B716" s="14"/>
      <c r="F716" s="14"/>
    </row>
    <row r="717" spans="2:6" x14ac:dyDescent="0.2">
      <c r="B717" s="14"/>
      <c r="F717" s="14"/>
    </row>
    <row r="718" spans="2:6" x14ac:dyDescent="0.2">
      <c r="B718" s="14"/>
      <c r="F718" s="14"/>
    </row>
    <row r="719" spans="2:6" x14ac:dyDescent="0.2">
      <c r="B719" s="14"/>
      <c r="F719" s="14"/>
    </row>
    <row r="720" spans="2:6" x14ac:dyDescent="0.2">
      <c r="B720" s="14"/>
      <c r="F720" s="14"/>
    </row>
    <row r="721" spans="2:6" x14ac:dyDescent="0.2">
      <c r="B721" s="14"/>
      <c r="F721" s="14"/>
    </row>
    <row r="722" spans="2:6" x14ac:dyDescent="0.2">
      <c r="B722" s="14"/>
      <c r="F722" s="14"/>
    </row>
    <row r="723" spans="2:6" x14ac:dyDescent="0.2">
      <c r="B723" s="14"/>
      <c r="F723" s="14"/>
    </row>
    <row r="724" spans="2:6" x14ac:dyDescent="0.2">
      <c r="B724" s="14"/>
      <c r="F724" s="14"/>
    </row>
    <row r="725" spans="2:6" x14ac:dyDescent="0.2">
      <c r="B725" s="14"/>
      <c r="F725" s="14"/>
    </row>
    <row r="726" spans="2:6" x14ac:dyDescent="0.2">
      <c r="B726" s="14"/>
      <c r="F726" s="14"/>
    </row>
    <row r="727" spans="2:6" x14ac:dyDescent="0.2">
      <c r="B727" s="14"/>
      <c r="F727" s="14"/>
    </row>
    <row r="728" spans="2:6" x14ac:dyDescent="0.2">
      <c r="B728" s="14"/>
      <c r="F728" s="14"/>
    </row>
    <row r="729" spans="2:6" x14ac:dyDescent="0.2">
      <c r="B729" s="14"/>
      <c r="F729" s="14"/>
    </row>
    <row r="730" spans="2:6" x14ac:dyDescent="0.2">
      <c r="B730" s="14"/>
      <c r="F730" s="14"/>
    </row>
    <row r="731" spans="2:6" x14ac:dyDescent="0.2">
      <c r="B731" s="14"/>
      <c r="F731" s="14"/>
    </row>
    <row r="732" spans="2:6" x14ac:dyDescent="0.2">
      <c r="B732" s="14"/>
      <c r="F732" s="14"/>
    </row>
    <row r="733" spans="2:6" x14ac:dyDescent="0.2">
      <c r="B733" s="14"/>
      <c r="F733" s="14"/>
    </row>
    <row r="734" spans="2:6" x14ac:dyDescent="0.2">
      <c r="B734" s="14"/>
      <c r="F734" s="14"/>
    </row>
    <row r="735" spans="2:6" x14ac:dyDescent="0.2">
      <c r="B735" s="14"/>
      <c r="F735" s="14"/>
    </row>
    <row r="736" spans="2:6" x14ac:dyDescent="0.2">
      <c r="B736" s="14"/>
      <c r="F736" s="14"/>
    </row>
    <row r="737" spans="2:6" x14ac:dyDescent="0.2">
      <c r="B737" s="14"/>
      <c r="F737" s="14"/>
    </row>
    <row r="738" spans="2:6" x14ac:dyDescent="0.2">
      <c r="B738" s="14"/>
      <c r="F738" s="14"/>
    </row>
    <row r="739" spans="2:6" x14ac:dyDescent="0.2">
      <c r="B739" s="14"/>
      <c r="F739" s="14"/>
    </row>
    <row r="740" spans="2:6" x14ac:dyDescent="0.2">
      <c r="B740" s="14"/>
      <c r="F740" s="14"/>
    </row>
    <row r="741" spans="2:6" x14ac:dyDescent="0.2">
      <c r="B741" s="14"/>
      <c r="F741" s="14"/>
    </row>
    <row r="742" spans="2:6" x14ac:dyDescent="0.2">
      <c r="B742" s="14"/>
      <c r="F742" s="14"/>
    </row>
    <row r="743" spans="2:6" x14ac:dyDescent="0.2">
      <c r="B743" s="14"/>
      <c r="F743" s="14"/>
    </row>
    <row r="744" spans="2:6" x14ac:dyDescent="0.2">
      <c r="B744" s="14"/>
      <c r="F744" s="14"/>
    </row>
    <row r="745" spans="2:6" x14ac:dyDescent="0.2">
      <c r="B745" s="14"/>
      <c r="F745" s="14"/>
    </row>
    <row r="746" spans="2:6" x14ac:dyDescent="0.2">
      <c r="B746" s="14"/>
      <c r="F746" s="14"/>
    </row>
    <row r="747" spans="2:6" x14ac:dyDescent="0.2">
      <c r="B747" s="14"/>
      <c r="F747" s="14"/>
    </row>
    <row r="748" spans="2:6" x14ac:dyDescent="0.2">
      <c r="B748" s="14"/>
      <c r="F748" s="14"/>
    </row>
    <row r="749" spans="2:6" x14ac:dyDescent="0.2">
      <c r="B749" s="14"/>
      <c r="F749" s="14"/>
    </row>
    <row r="750" spans="2:6" x14ac:dyDescent="0.2">
      <c r="B750" s="14"/>
      <c r="F750" s="14"/>
    </row>
    <row r="751" spans="2:6" x14ac:dyDescent="0.2">
      <c r="B751" s="14"/>
      <c r="F751" s="14"/>
    </row>
    <row r="752" spans="2:6" x14ac:dyDescent="0.2">
      <c r="B752" s="14"/>
      <c r="F752" s="14"/>
    </row>
    <row r="753" spans="2:6" x14ac:dyDescent="0.2">
      <c r="B753" s="14"/>
      <c r="F753" s="14"/>
    </row>
    <row r="754" spans="2:6" x14ac:dyDescent="0.2">
      <c r="B754" s="14"/>
      <c r="F754" s="14"/>
    </row>
    <row r="755" spans="2:6" x14ac:dyDescent="0.2">
      <c r="B755" s="14"/>
      <c r="F755" s="14"/>
    </row>
    <row r="756" spans="2:6" x14ac:dyDescent="0.2">
      <c r="B756" s="14"/>
      <c r="F756" s="14"/>
    </row>
    <row r="757" spans="2:6" x14ac:dyDescent="0.2">
      <c r="B757" s="14"/>
      <c r="F757" s="14"/>
    </row>
    <row r="758" spans="2:6" x14ac:dyDescent="0.2">
      <c r="B758" s="14"/>
      <c r="F758" s="14"/>
    </row>
    <row r="759" spans="2:6" x14ac:dyDescent="0.2">
      <c r="B759" s="14"/>
      <c r="F759" s="14"/>
    </row>
    <row r="760" spans="2:6" x14ac:dyDescent="0.2">
      <c r="B760" s="14"/>
      <c r="F760" s="14"/>
    </row>
    <row r="761" spans="2:6" x14ac:dyDescent="0.2">
      <c r="B761" s="14"/>
      <c r="F761" s="14"/>
    </row>
    <row r="762" spans="2:6" x14ac:dyDescent="0.2">
      <c r="B762" s="14"/>
      <c r="F762" s="14"/>
    </row>
    <row r="763" spans="2:6" x14ac:dyDescent="0.2">
      <c r="B763" s="14"/>
      <c r="F763" s="14"/>
    </row>
    <row r="764" spans="2:6" x14ac:dyDescent="0.2">
      <c r="B764" s="14"/>
      <c r="F764" s="14"/>
    </row>
    <row r="765" spans="2:6" x14ac:dyDescent="0.2">
      <c r="B765" s="14"/>
      <c r="F765" s="14"/>
    </row>
    <row r="766" spans="2:6" x14ac:dyDescent="0.2">
      <c r="B766" s="14"/>
      <c r="F766" s="14"/>
    </row>
    <row r="767" spans="2:6" x14ac:dyDescent="0.2">
      <c r="B767" s="14"/>
      <c r="F767" s="14"/>
    </row>
    <row r="768" spans="2:6" x14ac:dyDescent="0.2">
      <c r="B768" s="14"/>
      <c r="F768" s="14"/>
    </row>
    <row r="769" spans="2:6" x14ac:dyDescent="0.2">
      <c r="B769" s="14"/>
      <c r="F769" s="14"/>
    </row>
    <row r="770" spans="2:6" x14ac:dyDescent="0.2">
      <c r="B770" s="14"/>
      <c r="F770" s="14"/>
    </row>
    <row r="771" spans="2:6" x14ac:dyDescent="0.2">
      <c r="B771" s="14"/>
      <c r="F771" s="14"/>
    </row>
    <row r="772" spans="2:6" x14ac:dyDescent="0.2">
      <c r="B772" s="14"/>
      <c r="F772" s="14"/>
    </row>
    <row r="773" spans="2:6" x14ac:dyDescent="0.2">
      <c r="B773" s="14"/>
      <c r="F773" s="14"/>
    </row>
    <row r="774" spans="2:6" x14ac:dyDescent="0.2">
      <c r="B774" s="14"/>
      <c r="F774" s="14"/>
    </row>
    <row r="775" spans="2:6" x14ac:dyDescent="0.2">
      <c r="B775" s="14"/>
      <c r="F775" s="14"/>
    </row>
    <row r="776" spans="2:6" x14ac:dyDescent="0.2">
      <c r="B776" s="14"/>
      <c r="F776" s="14"/>
    </row>
    <row r="777" spans="2:6" x14ac:dyDescent="0.2">
      <c r="B777" s="14"/>
      <c r="F777" s="14"/>
    </row>
    <row r="778" spans="2:6" x14ac:dyDescent="0.2">
      <c r="B778" s="14"/>
      <c r="F778" s="14"/>
    </row>
    <row r="779" spans="2:6" x14ac:dyDescent="0.2">
      <c r="B779" s="14"/>
      <c r="F779" s="14"/>
    </row>
    <row r="780" spans="2:6" x14ac:dyDescent="0.2">
      <c r="B780" s="14"/>
      <c r="F780" s="14"/>
    </row>
    <row r="781" spans="2:6" x14ac:dyDescent="0.2">
      <c r="B781" s="14"/>
      <c r="F781" s="14"/>
    </row>
    <row r="782" spans="2:6" x14ac:dyDescent="0.2">
      <c r="B782" s="14"/>
      <c r="F782" s="14"/>
    </row>
    <row r="783" spans="2:6" x14ac:dyDescent="0.2">
      <c r="B783" s="14"/>
      <c r="F783" s="14"/>
    </row>
    <row r="784" spans="2:6" x14ac:dyDescent="0.2">
      <c r="B784" s="14"/>
      <c r="F784" s="14"/>
    </row>
    <row r="785" spans="2:6" x14ac:dyDescent="0.2">
      <c r="B785" s="14"/>
      <c r="F785" s="14"/>
    </row>
    <row r="786" spans="2:6" x14ac:dyDescent="0.2">
      <c r="B786" s="14"/>
      <c r="F786" s="14"/>
    </row>
    <row r="787" spans="2:6" x14ac:dyDescent="0.2">
      <c r="B787" s="14"/>
      <c r="F787" s="14"/>
    </row>
    <row r="788" spans="2:6" x14ac:dyDescent="0.2">
      <c r="B788" s="14"/>
      <c r="F788" s="14"/>
    </row>
    <row r="789" spans="2:6" x14ac:dyDescent="0.2">
      <c r="B789" s="14"/>
      <c r="F789" s="14"/>
    </row>
    <row r="790" spans="2:6" x14ac:dyDescent="0.2">
      <c r="B790" s="14"/>
      <c r="F790" s="14"/>
    </row>
    <row r="791" spans="2:6" x14ac:dyDescent="0.2">
      <c r="B791" s="14"/>
      <c r="F791" s="14"/>
    </row>
    <row r="792" spans="2:6" x14ac:dyDescent="0.2">
      <c r="B792" s="14"/>
      <c r="F792" s="14"/>
    </row>
    <row r="793" spans="2:6" x14ac:dyDescent="0.2">
      <c r="B793" s="14"/>
      <c r="F793" s="14"/>
    </row>
    <row r="794" spans="2:6" x14ac:dyDescent="0.2">
      <c r="B794" s="14"/>
      <c r="F794" s="14"/>
    </row>
    <row r="795" spans="2:6" x14ac:dyDescent="0.2">
      <c r="B795" s="14"/>
      <c r="F795" s="14"/>
    </row>
    <row r="796" spans="2:6" x14ac:dyDescent="0.2">
      <c r="B796" s="14"/>
      <c r="F796" s="14"/>
    </row>
    <row r="797" spans="2:6" x14ac:dyDescent="0.2">
      <c r="B797" s="14"/>
      <c r="F797" s="14"/>
    </row>
    <row r="798" spans="2:6" x14ac:dyDescent="0.2">
      <c r="B798" s="14"/>
      <c r="F798" s="14"/>
    </row>
    <row r="799" spans="2:6" x14ac:dyDescent="0.2">
      <c r="B799" s="14"/>
      <c r="F799" s="14"/>
    </row>
    <row r="800" spans="2:6" x14ac:dyDescent="0.2">
      <c r="B800" s="14"/>
      <c r="F800" s="14"/>
    </row>
    <row r="801" spans="2:6" x14ac:dyDescent="0.2">
      <c r="B801" s="14"/>
      <c r="F801" s="14"/>
    </row>
    <row r="802" spans="2:6" x14ac:dyDescent="0.2">
      <c r="B802" s="14"/>
      <c r="F802" s="14"/>
    </row>
    <row r="803" spans="2:6" x14ac:dyDescent="0.2">
      <c r="B803" s="14"/>
      <c r="F803" s="14"/>
    </row>
    <row r="804" spans="2:6" x14ac:dyDescent="0.2">
      <c r="B804" s="14"/>
      <c r="F804" s="14"/>
    </row>
    <row r="805" spans="2:6" x14ac:dyDescent="0.2">
      <c r="B805" s="14"/>
      <c r="F805" s="14"/>
    </row>
    <row r="806" spans="2:6" x14ac:dyDescent="0.2">
      <c r="B806" s="14"/>
      <c r="F806" s="14"/>
    </row>
    <row r="807" spans="2:6" x14ac:dyDescent="0.2">
      <c r="B807" s="14"/>
      <c r="F807" s="14"/>
    </row>
    <row r="808" spans="2:6" x14ac:dyDescent="0.2">
      <c r="B808" s="14"/>
      <c r="F808" s="14"/>
    </row>
    <row r="809" spans="2:6" x14ac:dyDescent="0.2">
      <c r="B809" s="14"/>
      <c r="F809" s="14"/>
    </row>
    <row r="810" spans="2:6" x14ac:dyDescent="0.2">
      <c r="B810" s="14"/>
      <c r="F810" s="14"/>
    </row>
    <row r="811" spans="2:6" x14ac:dyDescent="0.2">
      <c r="B811" s="14"/>
      <c r="F811" s="14"/>
    </row>
    <row r="812" spans="2:6" x14ac:dyDescent="0.2">
      <c r="B812" s="14"/>
      <c r="F812" s="14"/>
    </row>
    <row r="813" spans="2:6" x14ac:dyDescent="0.2">
      <c r="B813" s="14"/>
      <c r="F813" s="14"/>
    </row>
    <row r="814" spans="2:6" x14ac:dyDescent="0.2">
      <c r="B814" s="14"/>
      <c r="F814" s="14"/>
    </row>
    <row r="815" spans="2:6" x14ac:dyDescent="0.2">
      <c r="B815" s="14"/>
      <c r="F815" s="14"/>
    </row>
    <row r="816" spans="2:6" x14ac:dyDescent="0.2">
      <c r="B816" s="14"/>
      <c r="F816" s="14"/>
    </row>
    <row r="817" spans="2:6" x14ac:dyDescent="0.2">
      <c r="B817" s="14"/>
      <c r="F817" s="14"/>
    </row>
    <row r="818" spans="2:6" x14ac:dyDescent="0.2">
      <c r="B818" s="14"/>
      <c r="F818" s="14"/>
    </row>
    <row r="819" spans="2:6" x14ac:dyDescent="0.2">
      <c r="B819" s="14"/>
      <c r="F819" s="14"/>
    </row>
    <row r="820" spans="2:6" x14ac:dyDescent="0.2">
      <c r="B820" s="14"/>
      <c r="F820" s="14"/>
    </row>
    <row r="821" spans="2:6" x14ac:dyDescent="0.2">
      <c r="B821" s="14"/>
      <c r="F821" s="14"/>
    </row>
    <row r="822" spans="2:6" x14ac:dyDescent="0.2">
      <c r="B822" s="14"/>
      <c r="F822" s="14"/>
    </row>
    <row r="823" spans="2:6" x14ac:dyDescent="0.2">
      <c r="B823" s="14"/>
      <c r="F823" s="14"/>
    </row>
    <row r="824" spans="2:6" x14ac:dyDescent="0.2">
      <c r="B824" s="14"/>
      <c r="F824" s="14"/>
    </row>
    <row r="825" spans="2:6" x14ac:dyDescent="0.2">
      <c r="B825" s="14"/>
      <c r="F825" s="14"/>
    </row>
    <row r="826" spans="2:6" x14ac:dyDescent="0.2">
      <c r="B826" s="14"/>
      <c r="F826" s="14"/>
    </row>
    <row r="827" spans="2:6" x14ac:dyDescent="0.2">
      <c r="B827" s="14"/>
      <c r="F827" s="14"/>
    </row>
    <row r="828" spans="2:6" x14ac:dyDescent="0.2">
      <c r="B828" s="14"/>
      <c r="F828" s="14"/>
    </row>
    <row r="829" spans="2:6" x14ac:dyDescent="0.2">
      <c r="B829" s="14"/>
      <c r="F829" s="14"/>
    </row>
    <row r="830" spans="2:6" x14ac:dyDescent="0.2">
      <c r="B830" s="14"/>
      <c r="F830" s="14"/>
    </row>
    <row r="831" spans="2:6" x14ac:dyDescent="0.2">
      <c r="B831" s="14"/>
      <c r="F831" s="14"/>
    </row>
    <row r="832" spans="2:6" x14ac:dyDescent="0.2">
      <c r="B832" s="14"/>
      <c r="F832" s="14"/>
    </row>
    <row r="833" spans="2:6" x14ac:dyDescent="0.2">
      <c r="B833" s="14"/>
      <c r="F833" s="14"/>
    </row>
    <row r="834" spans="2:6" x14ac:dyDescent="0.2">
      <c r="B834" s="14"/>
      <c r="F834" s="14"/>
    </row>
    <row r="835" spans="2:6" x14ac:dyDescent="0.2">
      <c r="B835" s="14"/>
      <c r="F835" s="14"/>
    </row>
    <row r="836" spans="2:6" x14ac:dyDescent="0.2">
      <c r="B836" s="14"/>
      <c r="F836" s="14"/>
    </row>
    <row r="837" spans="2:6" x14ac:dyDescent="0.2">
      <c r="B837" s="14"/>
      <c r="F837" s="14"/>
    </row>
    <row r="838" spans="2:6" x14ac:dyDescent="0.2">
      <c r="B838" s="14"/>
      <c r="F838" s="14"/>
    </row>
    <row r="839" spans="2:6" x14ac:dyDescent="0.2">
      <c r="B839" s="14"/>
      <c r="F839" s="14"/>
    </row>
    <row r="840" spans="2:6" x14ac:dyDescent="0.2">
      <c r="B840" s="14"/>
      <c r="F840" s="14"/>
    </row>
    <row r="841" spans="2:6" x14ac:dyDescent="0.2">
      <c r="B841" s="14"/>
      <c r="F841" s="14"/>
    </row>
    <row r="842" spans="2:6" x14ac:dyDescent="0.2">
      <c r="B842" s="14"/>
      <c r="F842" s="14"/>
    </row>
    <row r="843" spans="2:6" x14ac:dyDescent="0.2">
      <c r="B843" s="14"/>
      <c r="F843" s="14"/>
    </row>
    <row r="844" spans="2:6" x14ac:dyDescent="0.2">
      <c r="B844" s="14"/>
      <c r="F844" s="14"/>
    </row>
    <row r="845" spans="2:6" x14ac:dyDescent="0.2">
      <c r="B845" s="14"/>
      <c r="F845" s="14"/>
    </row>
    <row r="846" spans="2:6" x14ac:dyDescent="0.2">
      <c r="B846" s="14"/>
      <c r="F846" s="14"/>
    </row>
    <row r="847" spans="2:6" x14ac:dyDescent="0.2">
      <c r="B847" s="14"/>
      <c r="F847" s="14"/>
    </row>
    <row r="848" spans="2:6" x14ac:dyDescent="0.2">
      <c r="B848" s="14"/>
      <c r="F848" s="14"/>
    </row>
    <row r="849" spans="2:6" x14ac:dyDescent="0.2">
      <c r="B849" s="14"/>
      <c r="F849" s="14"/>
    </row>
    <row r="850" spans="2:6" x14ac:dyDescent="0.2">
      <c r="B850" s="14"/>
      <c r="F850" s="14"/>
    </row>
    <row r="851" spans="2:6" x14ac:dyDescent="0.2">
      <c r="B851" s="14"/>
      <c r="F851" s="14"/>
    </row>
    <row r="852" spans="2:6" x14ac:dyDescent="0.2">
      <c r="B852" s="14"/>
      <c r="F852" s="14"/>
    </row>
    <row r="853" spans="2:6" x14ac:dyDescent="0.2">
      <c r="B853" s="14"/>
      <c r="F853" s="14"/>
    </row>
    <row r="854" spans="2:6" x14ac:dyDescent="0.2">
      <c r="B854" s="14"/>
      <c r="F854" s="14"/>
    </row>
    <row r="855" spans="2:6" x14ac:dyDescent="0.2">
      <c r="B855" s="14"/>
      <c r="F855" s="14"/>
    </row>
    <row r="856" spans="2:6" x14ac:dyDescent="0.2">
      <c r="B856" s="14"/>
      <c r="F856" s="14"/>
    </row>
    <row r="857" spans="2:6" x14ac:dyDescent="0.2">
      <c r="B857" s="14"/>
      <c r="F857" s="14"/>
    </row>
    <row r="858" spans="2:6" x14ac:dyDescent="0.2">
      <c r="B858" s="14"/>
      <c r="F858" s="14"/>
    </row>
    <row r="859" spans="2:6" x14ac:dyDescent="0.2">
      <c r="B859" s="14"/>
      <c r="F859" s="14"/>
    </row>
    <row r="860" spans="2:6" x14ac:dyDescent="0.2">
      <c r="B860" s="14"/>
      <c r="F860" s="14"/>
    </row>
    <row r="861" spans="2:6" x14ac:dyDescent="0.2">
      <c r="B861" s="14"/>
      <c r="F861" s="14"/>
    </row>
    <row r="862" spans="2:6" x14ac:dyDescent="0.2">
      <c r="B862" s="14"/>
      <c r="F862" s="14"/>
    </row>
    <row r="863" spans="2:6" x14ac:dyDescent="0.2">
      <c r="B863" s="14"/>
      <c r="F863" s="14"/>
    </row>
    <row r="864" spans="2:6" x14ac:dyDescent="0.2">
      <c r="B864" s="14"/>
      <c r="F864" s="14"/>
    </row>
    <row r="865" spans="2:6" x14ac:dyDescent="0.2">
      <c r="B865" s="14"/>
      <c r="F865" s="14"/>
    </row>
    <row r="866" spans="2:6" x14ac:dyDescent="0.2">
      <c r="B866" s="14"/>
      <c r="F866" s="14"/>
    </row>
    <row r="867" spans="2:6" x14ac:dyDescent="0.2">
      <c r="B867" s="14"/>
      <c r="F867" s="14"/>
    </row>
    <row r="868" spans="2:6" x14ac:dyDescent="0.2">
      <c r="B868" s="14"/>
      <c r="F868" s="14"/>
    </row>
    <row r="869" spans="2:6" x14ac:dyDescent="0.2">
      <c r="B869" s="14"/>
      <c r="F869" s="14"/>
    </row>
    <row r="870" spans="2:6" x14ac:dyDescent="0.2">
      <c r="B870" s="14"/>
      <c r="F870" s="14"/>
    </row>
    <row r="871" spans="2:6" x14ac:dyDescent="0.2">
      <c r="B871" s="14"/>
      <c r="F871" s="14"/>
    </row>
    <row r="872" spans="2:6" x14ac:dyDescent="0.2">
      <c r="B872" s="14"/>
      <c r="F872" s="14"/>
    </row>
    <row r="873" spans="2:6" x14ac:dyDescent="0.2">
      <c r="B873" s="14"/>
      <c r="F873" s="14"/>
    </row>
    <row r="874" spans="2:6" x14ac:dyDescent="0.2">
      <c r="B874" s="14"/>
      <c r="F874" s="14"/>
    </row>
    <row r="875" spans="2:6" x14ac:dyDescent="0.2">
      <c r="B875" s="14"/>
      <c r="F875" s="14"/>
    </row>
    <row r="876" spans="2:6" x14ac:dyDescent="0.2">
      <c r="B876" s="14"/>
      <c r="F876" s="14"/>
    </row>
    <row r="877" spans="2:6" x14ac:dyDescent="0.2">
      <c r="B877" s="14"/>
      <c r="F877" s="14"/>
    </row>
    <row r="878" spans="2:6" x14ac:dyDescent="0.2">
      <c r="B878" s="14"/>
      <c r="F878" s="14"/>
    </row>
    <row r="879" spans="2:6" x14ac:dyDescent="0.2">
      <c r="B879" s="14"/>
      <c r="F879" s="14"/>
    </row>
    <row r="880" spans="2:6" x14ac:dyDescent="0.2">
      <c r="B880" s="14"/>
      <c r="F880" s="14"/>
    </row>
    <row r="881" spans="2:6" x14ac:dyDescent="0.2">
      <c r="B881" s="14"/>
      <c r="F881" s="14"/>
    </row>
    <row r="882" spans="2:6" x14ac:dyDescent="0.2">
      <c r="B882" s="14"/>
      <c r="F882" s="14"/>
    </row>
    <row r="883" spans="2:6" x14ac:dyDescent="0.2">
      <c r="B883" s="14"/>
      <c r="F883" s="14"/>
    </row>
    <row r="884" spans="2:6" x14ac:dyDescent="0.2">
      <c r="B884" s="14"/>
      <c r="F884" s="14"/>
    </row>
    <row r="885" spans="2:6" x14ac:dyDescent="0.2">
      <c r="B885" s="14"/>
      <c r="F885" s="14"/>
    </row>
    <row r="886" spans="2:6" x14ac:dyDescent="0.2">
      <c r="B886" s="14"/>
      <c r="F886" s="14"/>
    </row>
    <row r="887" spans="2:6" x14ac:dyDescent="0.2">
      <c r="B887" s="14"/>
      <c r="F887" s="14"/>
    </row>
    <row r="888" spans="2:6" x14ac:dyDescent="0.2">
      <c r="B888" s="14"/>
      <c r="F888" s="14"/>
    </row>
    <row r="889" spans="2:6" x14ac:dyDescent="0.2">
      <c r="B889" s="14"/>
      <c r="F889" s="14"/>
    </row>
    <row r="890" spans="2:6" x14ac:dyDescent="0.2">
      <c r="B890" s="14"/>
      <c r="F890" s="14"/>
    </row>
    <row r="891" spans="2:6" x14ac:dyDescent="0.2">
      <c r="B891" s="14"/>
      <c r="F891" s="14"/>
    </row>
    <row r="892" spans="2:6" x14ac:dyDescent="0.2">
      <c r="B892" s="14"/>
      <c r="F892" s="14"/>
    </row>
    <row r="893" spans="2:6" x14ac:dyDescent="0.2">
      <c r="B893" s="14"/>
      <c r="F893" s="14"/>
    </row>
    <row r="894" spans="2:6" x14ac:dyDescent="0.2">
      <c r="B894" s="14"/>
      <c r="F894" s="14"/>
    </row>
    <row r="895" spans="2:6" x14ac:dyDescent="0.2">
      <c r="B895" s="14"/>
      <c r="F895" s="14"/>
    </row>
    <row r="896" spans="2:6" x14ac:dyDescent="0.2">
      <c r="B896" s="14"/>
      <c r="F896" s="14"/>
    </row>
    <row r="897" spans="2:6" x14ac:dyDescent="0.2">
      <c r="B897" s="14"/>
      <c r="F897" s="14"/>
    </row>
    <row r="898" spans="2:6" x14ac:dyDescent="0.2">
      <c r="B898" s="14"/>
      <c r="F898" s="14"/>
    </row>
    <row r="899" spans="2:6" x14ac:dyDescent="0.2">
      <c r="B899" s="14"/>
      <c r="F899" s="14"/>
    </row>
    <row r="900" spans="2:6" x14ac:dyDescent="0.2">
      <c r="B900" s="14"/>
      <c r="F900" s="14"/>
    </row>
    <row r="901" spans="2:6" x14ac:dyDescent="0.2">
      <c r="B901" s="14"/>
      <c r="F901" s="14"/>
    </row>
    <row r="902" spans="2:6" x14ac:dyDescent="0.2">
      <c r="B902" s="14"/>
      <c r="F902" s="14"/>
    </row>
    <row r="903" spans="2:6" x14ac:dyDescent="0.2">
      <c r="B903" s="14"/>
      <c r="F903" s="14"/>
    </row>
    <row r="904" spans="2:6" x14ac:dyDescent="0.2">
      <c r="B904" s="14"/>
      <c r="F904" s="14"/>
    </row>
    <row r="905" spans="2:6" x14ac:dyDescent="0.2">
      <c r="B905" s="14"/>
      <c r="F905" s="14"/>
    </row>
    <row r="906" spans="2:6" x14ac:dyDescent="0.2">
      <c r="B906" s="14"/>
      <c r="F906" s="14"/>
    </row>
    <row r="907" spans="2:6" x14ac:dyDescent="0.2">
      <c r="B907" s="14"/>
      <c r="F907" s="14"/>
    </row>
    <row r="908" spans="2:6" x14ac:dyDescent="0.2">
      <c r="B908" s="14"/>
      <c r="F908" s="14"/>
    </row>
    <row r="909" spans="2:6" x14ac:dyDescent="0.2">
      <c r="B909" s="14"/>
      <c r="F909" s="14"/>
    </row>
    <row r="910" spans="2:6" x14ac:dyDescent="0.2">
      <c r="B910" s="14"/>
      <c r="F910" s="14"/>
    </row>
    <row r="911" spans="2:6" x14ac:dyDescent="0.2">
      <c r="B911" s="14"/>
      <c r="F911" s="14"/>
    </row>
    <row r="912" spans="2:6" x14ac:dyDescent="0.2">
      <c r="B912" s="14"/>
      <c r="F912" s="14"/>
    </row>
    <row r="913" spans="2:6" x14ac:dyDescent="0.2">
      <c r="B913" s="14"/>
      <c r="F913" s="14"/>
    </row>
    <row r="914" spans="2:6" x14ac:dyDescent="0.2">
      <c r="B914" s="14"/>
      <c r="F914" s="14"/>
    </row>
    <row r="915" spans="2:6" x14ac:dyDescent="0.2">
      <c r="B915" s="14"/>
      <c r="F915" s="14"/>
    </row>
    <row r="916" spans="2:6" x14ac:dyDescent="0.2">
      <c r="B916" s="14"/>
      <c r="F916" s="14"/>
    </row>
    <row r="917" spans="2:6" x14ac:dyDescent="0.2">
      <c r="B917" s="14"/>
      <c r="F917" s="14"/>
    </row>
    <row r="918" spans="2:6" x14ac:dyDescent="0.2">
      <c r="B918" s="14"/>
      <c r="F918" s="14"/>
    </row>
    <row r="919" spans="2:6" x14ac:dyDescent="0.2">
      <c r="B919" s="14"/>
      <c r="F919" s="14"/>
    </row>
    <row r="920" spans="2:6" x14ac:dyDescent="0.2">
      <c r="B920" s="14"/>
      <c r="F920" s="14"/>
    </row>
    <row r="921" spans="2:6" x14ac:dyDescent="0.2">
      <c r="B921" s="14"/>
      <c r="F921" s="14"/>
    </row>
    <row r="922" spans="2:6" x14ac:dyDescent="0.2">
      <c r="B922" s="14"/>
      <c r="F922" s="14"/>
    </row>
    <row r="923" spans="2:6" x14ac:dyDescent="0.2">
      <c r="B923" s="14"/>
      <c r="F923" s="14"/>
    </row>
    <row r="924" spans="2:6" x14ac:dyDescent="0.2">
      <c r="B924" s="14"/>
      <c r="F924" s="14"/>
    </row>
    <row r="925" spans="2:6" x14ac:dyDescent="0.2">
      <c r="B925" s="14"/>
      <c r="F925" s="14"/>
    </row>
    <row r="926" spans="2:6" x14ac:dyDescent="0.2">
      <c r="B926" s="14"/>
      <c r="F926" s="14"/>
    </row>
    <row r="927" spans="2:6" x14ac:dyDescent="0.2">
      <c r="B927" s="14"/>
      <c r="F927" s="14"/>
    </row>
    <row r="928" spans="2:6" x14ac:dyDescent="0.2">
      <c r="B928" s="14"/>
      <c r="F928" s="14"/>
    </row>
    <row r="929" spans="2:6" x14ac:dyDescent="0.2">
      <c r="B929" s="14"/>
      <c r="F929" s="14"/>
    </row>
    <row r="930" spans="2:6" x14ac:dyDescent="0.2">
      <c r="B930" s="14"/>
      <c r="F930" s="14"/>
    </row>
    <row r="931" spans="2:6" x14ac:dyDescent="0.2">
      <c r="B931" s="14"/>
      <c r="F931" s="14"/>
    </row>
    <row r="932" spans="2:6" x14ac:dyDescent="0.2">
      <c r="B932" s="14"/>
      <c r="F932" s="14"/>
    </row>
    <row r="933" spans="2:6" x14ac:dyDescent="0.2">
      <c r="B933" s="14"/>
      <c r="F933" s="14"/>
    </row>
    <row r="934" spans="2:6" x14ac:dyDescent="0.2">
      <c r="B934" s="14"/>
      <c r="F934" s="14"/>
    </row>
    <row r="935" spans="2:6" x14ac:dyDescent="0.2">
      <c r="B935" s="14"/>
      <c r="F935" s="14"/>
    </row>
    <row r="936" spans="2:6" x14ac:dyDescent="0.2">
      <c r="B936" s="14"/>
      <c r="F936" s="14"/>
    </row>
    <row r="937" spans="2:6" x14ac:dyDescent="0.2">
      <c r="B937" s="14"/>
      <c r="F937" s="14"/>
    </row>
    <row r="938" spans="2:6" x14ac:dyDescent="0.2">
      <c r="B938" s="14"/>
      <c r="F938" s="14"/>
    </row>
    <row r="939" spans="2:6" x14ac:dyDescent="0.2">
      <c r="B939" s="14"/>
      <c r="F939" s="14"/>
    </row>
    <row r="940" spans="2:6" x14ac:dyDescent="0.2">
      <c r="B940" s="14"/>
      <c r="F940" s="14"/>
    </row>
    <row r="941" spans="2:6" x14ac:dyDescent="0.2">
      <c r="B941" s="14"/>
      <c r="F941" s="14"/>
    </row>
    <row r="942" spans="2:6" x14ac:dyDescent="0.2">
      <c r="B942" s="14"/>
      <c r="F942" s="14"/>
    </row>
    <row r="943" spans="2:6" x14ac:dyDescent="0.2">
      <c r="B943" s="14"/>
      <c r="F943" s="14"/>
    </row>
    <row r="944" spans="2:6" x14ac:dyDescent="0.2">
      <c r="B944" s="14"/>
      <c r="F944" s="14"/>
    </row>
    <row r="945" spans="2:6" x14ac:dyDescent="0.2">
      <c r="B945" s="14"/>
      <c r="F945" s="14"/>
    </row>
    <row r="946" spans="2:6" x14ac:dyDescent="0.2">
      <c r="B946" s="14"/>
      <c r="F946" s="14"/>
    </row>
    <row r="947" spans="2:6" x14ac:dyDescent="0.2">
      <c r="B947" s="14"/>
      <c r="F947" s="14"/>
    </row>
    <row r="948" spans="2:6" x14ac:dyDescent="0.2">
      <c r="B948" s="14"/>
      <c r="F948" s="14"/>
    </row>
    <row r="949" spans="2:6" x14ac:dyDescent="0.2">
      <c r="B949" s="14"/>
      <c r="F949" s="14"/>
    </row>
    <row r="950" spans="2:6" x14ac:dyDescent="0.2">
      <c r="B950" s="14"/>
      <c r="F950" s="14"/>
    </row>
    <row r="951" spans="2:6" x14ac:dyDescent="0.2">
      <c r="B951" s="14"/>
      <c r="F951" s="14"/>
    </row>
    <row r="952" spans="2:6" x14ac:dyDescent="0.2">
      <c r="B952" s="14"/>
      <c r="F952" s="14"/>
    </row>
    <row r="953" spans="2:6" x14ac:dyDescent="0.2">
      <c r="B953" s="14"/>
      <c r="F953" s="14"/>
    </row>
    <row r="954" spans="2:6" x14ac:dyDescent="0.2">
      <c r="B954" s="14"/>
      <c r="F954" s="14"/>
    </row>
    <row r="955" spans="2:6" x14ac:dyDescent="0.2">
      <c r="B955" s="14"/>
      <c r="F955" s="14"/>
    </row>
    <row r="956" spans="2:6" x14ac:dyDescent="0.2">
      <c r="B956" s="14"/>
      <c r="F956" s="14"/>
    </row>
    <row r="957" spans="2:6" x14ac:dyDescent="0.2">
      <c r="B957" s="14"/>
      <c r="F957" s="14"/>
    </row>
    <row r="958" spans="2:6" x14ac:dyDescent="0.2">
      <c r="B958" s="14"/>
      <c r="F958" s="14"/>
    </row>
    <row r="959" spans="2:6" x14ac:dyDescent="0.2">
      <c r="B959" s="14"/>
      <c r="F959" s="14"/>
    </row>
    <row r="960" spans="2:6" x14ac:dyDescent="0.2">
      <c r="B960" s="14"/>
      <c r="F960" s="14"/>
    </row>
    <row r="961" spans="2:6" x14ac:dyDescent="0.2">
      <c r="B961" s="14"/>
      <c r="F961" s="14"/>
    </row>
    <row r="962" spans="2:6" x14ac:dyDescent="0.2">
      <c r="B962" s="14"/>
      <c r="F962" s="14"/>
    </row>
    <row r="963" spans="2:6" x14ac:dyDescent="0.2">
      <c r="B963" s="14"/>
      <c r="F963" s="14"/>
    </row>
    <row r="964" spans="2:6" x14ac:dyDescent="0.2">
      <c r="B964" s="14"/>
      <c r="F964" s="14"/>
    </row>
    <row r="965" spans="2:6" x14ac:dyDescent="0.2">
      <c r="B965" s="14"/>
      <c r="F965" s="14"/>
    </row>
    <row r="966" spans="2:6" x14ac:dyDescent="0.2">
      <c r="B966" s="14"/>
      <c r="F966" s="14"/>
    </row>
    <row r="967" spans="2:6" x14ac:dyDescent="0.2">
      <c r="B967" s="14"/>
      <c r="F967" s="14"/>
    </row>
    <row r="968" spans="2:6" x14ac:dyDescent="0.2">
      <c r="B968" s="14"/>
      <c r="F968" s="14"/>
    </row>
    <row r="969" spans="2:6" x14ac:dyDescent="0.2">
      <c r="B969" s="14"/>
      <c r="F969" s="14"/>
    </row>
    <row r="970" spans="2:6" x14ac:dyDescent="0.2">
      <c r="B970" s="14"/>
      <c r="F970" s="14"/>
    </row>
    <row r="971" spans="2:6" x14ac:dyDescent="0.2">
      <c r="B971" s="14"/>
      <c r="F971" s="14"/>
    </row>
    <row r="972" spans="2:6" x14ac:dyDescent="0.2">
      <c r="B972" s="14"/>
      <c r="F972" s="14"/>
    </row>
    <row r="973" spans="2:6" x14ac:dyDescent="0.2">
      <c r="B973" s="14"/>
      <c r="F973" s="14"/>
    </row>
    <row r="974" spans="2:6" x14ac:dyDescent="0.2">
      <c r="B974" s="14"/>
      <c r="F974" s="14"/>
    </row>
    <row r="975" spans="2:6" x14ac:dyDescent="0.2">
      <c r="B975" s="14"/>
      <c r="F975" s="14"/>
    </row>
    <row r="976" spans="2:6" x14ac:dyDescent="0.2">
      <c r="B976" s="14"/>
      <c r="F976" s="14"/>
    </row>
    <row r="977" spans="2:6" x14ac:dyDescent="0.2">
      <c r="B977" s="14"/>
      <c r="F977" s="14"/>
    </row>
    <row r="978" spans="2:6" x14ac:dyDescent="0.2">
      <c r="B978" s="14"/>
      <c r="F978" s="14"/>
    </row>
    <row r="979" spans="2:6" x14ac:dyDescent="0.2">
      <c r="B979" s="14"/>
      <c r="F979" s="14"/>
    </row>
    <row r="980" spans="2:6" x14ac:dyDescent="0.2">
      <c r="B980" s="14"/>
      <c r="F980" s="14"/>
    </row>
    <row r="981" spans="2:6" x14ac:dyDescent="0.2">
      <c r="B981" s="14"/>
      <c r="F981" s="14"/>
    </row>
    <row r="982" spans="2:6" x14ac:dyDescent="0.2">
      <c r="B982" s="14"/>
      <c r="F982" s="14"/>
    </row>
    <row r="983" spans="2:6" x14ac:dyDescent="0.2">
      <c r="B983" s="14"/>
      <c r="F983" s="14"/>
    </row>
    <row r="984" spans="2:6" x14ac:dyDescent="0.2">
      <c r="B984" s="14"/>
      <c r="F984" s="14"/>
    </row>
    <row r="985" spans="2:6" x14ac:dyDescent="0.2">
      <c r="B985" s="14"/>
      <c r="F985" s="14"/>
    </row>
    <row r="986" spans="2:6" x14ac:dyDescent="0.2">
      <c r="B986" s="14"/>
      <c r="F986" s="14"/>
    </row>
    <row r="987" spans="2:6" x14ac:dyDescent="0.2">
      <c r="B987" s="14"/>
      <c r="F987" s="14"/>
    </row>
    <row r="988" spans="2:6" x14ac:dyDescent="0.2">
      <c r="B988" s="14"/>
      <c r="F988" s="14"/>
    </row>
    <row r="989" spans="2:6" x14ac:dyDescent="0.2">
      <c r="B989" s="14"/>
      <c r="F989" s="14"/>
    </row>
    <row r="990" spans="2:6" x14ac:dyDescent="0.2">
      <c r="B990" s="14"/>
      <c r="F990" s="14"/>
    </row>
    <row r="991" spans="2:6" x14ac:dyDescent="0.2">
      <c r="B991" s="14"/>
      <c r="F991" s="14"/>
    </row>
    <row r="992" spans="2:6" x14ac:dyDescent="0.2">
      <c r="B992" s="14"/>
      <c r="F992" s="14"/>
    </row>
    <row r="993" spans="2:6" x14ac:dyDescent="0.2">
      <c r="B993" s="14"/>
      <c r="F993" s="14"/>
    </row>
    <row r="994" spans="2:6" x14ac:dyDescent="0.2">
      <c r="B994" s="14"/>
      <c r="F994" s="14"/>
    </row>
    <row r="995" spans="2:6" x14ac:dyDescent="0.2">
      <c r="B995" s="14"/>
      <c r="F995" s="14"/>
    </row>
    <row r="996" spans="2:6" x14ac:dyDescent="0.2">
      <c r="B996" s="14"/>
      <c r="F996" s="14"/>
    </row>
    <row r="997" spans="2:6" x14ac:dyDescent="0.2">
      <c r="B997" s="14"/>
      <c r="F997" s="14"/>
    </row>
    <row r="998" spans="2:6" x14ac:dyDescent="0.2">
      <c r="B998" s="14"/>
      <c r="F998" s="14"/>
    </row>
    <row r="999" spans="2:6" x14ac:dyDescent="0.2">
      <c r="B999" s="14"/>
      <c r="F999" s="14"/>
    </row>
    <row r="1000" spans="2:6" x14ac:dyDescent="0.2">
      <c r="B1000" s="14"/>
      <c r="F1000" s="14"/>
    </row>
    <row r="1001" spans="2:6" x14ac:dyDescent="0.2">
      <c r="B1001" s="14"/>
      <c r="F1001" s="14"/>
    </row>
    <row r="1002" spans="2:6" x14ac:dyDescent="0.2">
      <c r="B1002" s="14"/>
      <c r="F1002" s="14"/>
    </row>
    <row r="1003" spans="2:6" x14ac:dyDescent="0.2">
      <c r="B1003" s="14"/>
      <c r="F1003" s="14"/>
    </row>
    <row r="1004" spans="2:6" x14ac:dyDescent="0.2">
      <c r="B1004" s="14"/>
      <c r="F1004" s="14"/>
    </row>
    <row r="1005" spans="2:6" x14ac:dyDescent="0.2">
      <c r="B1005" s="14"/>
      <c r="F1005" s="14"/>
    </row>
    <row r="1006" spans="2:6" x14ac:dyDescent="0.2">
      <c r="B1006" s="14"/>
      <c r="F1006" s="14"/>
    </row>
    <row r="1007" spans="2:6" x14ac:dyDescent="0.2">
      <c r="B1007" s="14"/>
      <c r="F1007" s="14"/>
    </row>
    <row r="1008" spans="2:6" x14ac:dyDescent="0.2">
      <c r="B1008" s="14"/>
      <c r="F1008" s="14"/>
    </row>
    <row r="1009" spans="2:6" x14ac:dyDescent="0.2">
      <c r="B1009" s="14"/>
      <c r="F1009" s="14"/>
    </row>
    <row r="1010" spans="2:6" x14ac:dyDescent="0.2">
      <c r="B1010" s="14"/>
      <c r="F1010" s="14"/>
    </row>
    <row r="1011" spans="2:6" x14ac:dyDescent="0.2">
      <c r="B1011" s="14"/>
      <c r="F1011" s="14"/>
    </row>
    <row r="1012" spans="2:6" x14ac:dyDescent="0.2">
      <c r="B1012" s="14"/>
      <c r="F1012" s="14"/>
    </row>
    <row r="1013" spans="2:6" x14ac:dyDescent="0.2">
      <c r="B1013" s="14"/>
      <c r="F1013" s="14"/>
    </row>
    <row r="1014" spans="2:6" x14ac:dyDescent="0.2">
      <c r="B1014" s="14"/>
      <c r="F1014" s="14"/>
    </row>
    <row r="1015" spans="2:6" x14ac:dyDescent="0.2">
      <c r="B1015" s="14"/>
      <c r="F1015" s="14"/>
    </row>
    <row r="1016" spans="2:6" x14ac:dyDescent="0.2">
      <c r="B1016" s="14"/>
      <c r="F1016" s="14"/>
    </row>
    <row r="1017" spans="2:6" x14ac:dyDescent="0.2">
      <c r="B1017" s="14"/>
      <c r="F1017" s="14"/>
    </row>
    <row r="1018" spans="2:6" x14ac:dyDescent="0.2">
      <c r="B1018" s="14"/>
      <c r="F1018" s="14"/>
    </row>
    <row r="1019" spans="2:6" x14ac:dyDescent="0.2">
      <c r="B1019" s="14"/>
      <c r="F1019" s="14"/>
    </row>
    <row r="1020" spans="2:6" x14ac:dyDescent="0.2">
      <c r="B1020" s="14"/>
      <c r="F1020" s="14"/>
    </row>
    <row r="1021" spans="2:6" x14ac:dyDescent="0.2">
      <c r="B1021" s="14"/>
      <c r="F1021" s="14"/>
    </row>
    <row r="1022" spans="2:6" x14ac:dyDescent="0.2">
      <c r="B1022" s="14"/>
      <c r="F1022" s="14"/>
    </row>
    <row r="1023" spans="2:6" x14ac:dyDescent="0.2">
      <c r="B1023" s="14"/>
      <c r="F1023" s="14"/>
    </row>
    <row r="1024" spans="2:6" x14ac:dyDescent="0.2">
      <c r="B1024" s="14"/>
      <c r="F1024" s="14"/>
    </row>
    <row r="1025" spans="2:6" x14ac:dyDescent="0.2">
      <c r="B1025" s="14"/>
      <c r="F1025" s="14"/>
    </row>
    <row r="1026" spans="2:6" x14ac:dyDescent="0.2">
      <c r="B1026" s="14"/>
      <c r="F1026" s="14"/>
    </row>
    <row r="1027" spans="2:6" x14ac:dyDescent="0.2">
      <c r="B1027" s="14"/>
      <c r="F1027" s="14"/>
    </row>
    <row r="1028" spans="2:6" x14ac:dyDescent="0.2">
      <c r="B1028" s="14"/>
      <c r="F1028" s="14"/>
    </row>
    <row r="1029" spans="2:6" x14ac:dyDescent="0.2">
      <c r="B1029" s="14"/>
      <c r="F1029" s="14"/>
    </row>
    <row r="1030" spans="2:6" x14ac:dyDescent="0.2">
      <c r="B1030" s="14"/>
      <c r="F1030" s="14"/>
    </row>
    <row r="1031" spans="2:6" x14ac:dyDescent="0.2">
      <c r="B1031" s="14"/>
      <c r="F1031" s="14"/>
    </row>
    <row r="1032" spans="2:6" x14ac:dyDescent="0.2">
      <c r="B1032" s="14"/>
      <c r="F1032" s="14"/>
    </row>
    <row r="1033" spans="2:6" x14ac:dyDescent="0.2">
      <c r="B1033" s="14"/>
      <c r="F1033" s="14"/>
    </row>
    <row r="1034" spans="2:6" x14ac:dyDescent="0.2">
      <c r="B1034" s="14"/>
      <c r="F1034" s="14"/>
    </row>
    <row r="1035" spans="2:6" x14ac:dyDescent="0.2">
      <c r="B1035" s="14"/>
      <c r="F1035" s="14"/>
    </row>
    <row r="1036" spans="2:6" x14ac:dyDescent="0.2">
      <c r="B1036" s="14"/>
      <c r="F1036" s="14"/>
    </row>
    <row r="1037" spans="2:6" x14ac:dyDescent="0.2">
      <c r="B1037" s="14"/>
      <c r="F1037" s="14"/>
    </row>
    <row r="1038" spans="2:6" x14ac:dyDescent="0.2">
      <c r="B1038" s="14"/>
      <c r="F1038" s="14"/>
    </row>
    <row r="1039" spans="2:6" x14ac:dyDescent="0.2">
      <c r="B1039" s="14"/>
      <c r="F1039" s="14"/>
    </row>
    <row r="1040" spans="2:6" x14ac:dyDescent="0.2">
      <c r="B1040" s="14"/>
      <c r="F1040" s="14"/>
    </row>
    <row r="1041" spans="2:6" x14ac:dyDescent="0.2">
      <c r="B1041" s="14"/>
      <c r="F1041" s="14"/>
    </row>
    <row r="1042" spans="2:6" x14ac:dyDescent="0.2">
      <c r="B1042" s="14"/>
      <c r="F1042" s="14"/>
    </row>
    <row r="1043" spans="2:6" x14ac:dyDescent="0.2">
      <c r="B1043" s="14"/>
      <c r="F1043" s="14"/>
    </row>
    <row r="1044" spans="2:6" x14ac:dyDescent="0.2">
      <c r="B1044" s="14"/>
      <c r="F1044" s="14"/>
    </row>
    <row r="1045" spans="2:6" x14ac:dyDescent="0.2">
      <c r="B1045" s="14"/>
      <c r="F1045" s="14"/>
    </row>
    <row r="1046" spans="2:6" x14ac:dyDescent="0.2">
      <c r="B1046" s="14"/>
      <c r="F1046" s="14"/>
    </row>
    <row r="1047" spans="2:6" x14ac:dyDescent="0.2">
      <c r="B1047" s="14"/>
      <c r="F1047" s="14"/>
    </row>
    <row r="1048" spans="2:6" x14ac:dyDescent="0.2">
      <c r="B1048" s="14"/>
      <c r="F1048" s="14"/>
    </row>
    <row r="1049" spans="2:6" x14ac:dyDescent="0.2">
      <c r="B1049" s="14"/>
      <c r="F1049" s="14"/>
    </row>
    <row r="1050" spans="2:6" x14ac:dyDescent="0.2">
      <c r="B1050" s="14"/>
      <c r="F1050" s="14"/>
    </row>
    <row r="1051" spans="2:6" x14ac:dyDescent="0.2">
      <c r="B1051" s="14"/>
      <c r="F1051" s="14"/>
    </row>
    <row r="1052" spans="2:6" x14ac:dyDescent="0.2">
      <c r="B1052" s="14"/>
      <c r="F1052" s="14"/>
    </row>
    <row r="1053" spans="2:6" x14ac:dyDescent="0.2">
      <c r="B1053" s="14"/>
      <c r="F1053" s="14"/>
    </row>
    <row r="1054" spans="2:6" x14ac:dyDescent="0.2">
      <c r="B1054" s="14"/>
      <c r="F1054" s="14"/>
    </row>
    <row r="1055" spans="2:6" x14ac:dyDescent="0.2">
      <c r="B1055" s="14"/>
      <c r="F1055" s="14"/>
    </row>
    <row r="1056" spans="2:6" x14ac:dyDescent="0.2">
      <c r="B1056" s="14"/>
      <c r="F1056" s="14"/>
    </row>
    <row r="1057" spans="2:6" x14ac:dyDescent="0.2">
      <c r="B1057" s="14"/>
      <c r="F1057" s="14"/>
    </row>
    <row r="1058" spans="2:6" x14ac:dyDescent="0.2">
      <c r="B1058" s="14"/>
      <c r="F1058" s="14"/>
    </row>
    <row r="1059" spans="2:6" x14ac:dyDescent="0.2">
      <c r="B1059" s="14"/>
      <c r="F1059" s="14"/>
    </row>
    <row r="1060" spans="2:6" x14ac:dyDescent="0.2">
      <c r="B1060" s="14"/>
      <c r="F1060" s="14"/>
    </row>
    <row r="1061" spans="2:6" x14ac:dyDescent="0.2">
      <c r="B1061" s="14"/>
      <c r="F1061" s="14"/>
    </row>
    <row r="1062" spans="2:6" x14ac:dyDescent="0.2">
      <c r="B1062" s="14"/>
      <c r="F1062" s="14"/>
    </row>
    <row r="1063" spans="2:6" x14ac:dyDescent="0.2">
      <c r="B1063" s="14"/>
      <c r="F1063" s="14"/>
    </row>
    <row r="1064" spans="2:6" x14ac:dyDescent="0.2">
      <c r="B1064" s="14"/>
      <c r="F1064" s="14"/>
    </row>
    <row r="1065" spans="2:6" x14ac:dyDescent="0.2">
      <c r="B1065" s="14"/>
      <c r="F1065" s="14"/>
    </row>
    <row r="1066" spans="2:6" x14ac:dyDescent="0.2">
      <c r="B1066" s="14"/>
      <c r="F1066" s="14"/>
    </row>
    <row r="1067" spans="2:6" x14ac:dyDescent="0.2">
      <c r="B1067" s="14"/>
      <c r="F1067" s="14"/>
    </row>
    <row r="1068" spans="2:6" x14ac:dyDescent="0.2">
      <c r="B1068" s="14"/>
      <c r="F1068" s="14"/>
    </row>
    <row r="1069" spans="2:6" x14ac:dyDescent="0.2">
      <c r="B1069" s="14"/>
      <c r="F1069" s="14"/>
    </row>
    <row r="1070" spans="2:6" x14ac:dyDescent="0.2">
      <c r="B1070" s="14"/>
      <c r="F1070" s="14"/>
    </row>
    <row r="1071" spans="2:6" x14ac:dyDescent="0.2">
      <c r="B1071" s="14"/>
      <c r="F1071" s="14"/>
    </row>
    <row r="1072" spans="2:6" x14ac:dyDescent="0.2">
      <c r="B1072" s="14"/>
      <c r="F1072" s="14"/>
    </row>
    <row r="1073" spans="2:6" x14ac:dyDescent="0.2">
      <c r="B1073" s="14"/>
      <c r="F1073" s="14"/>
    </row>
    <row r="1074" spans="2:6" x14ac:dyDescent="0.2">
      <c r="B1074" s="14"/>
      <c r="F1074" s="14"/>
    </row>
    <row r="1075" spans="2:6" x14ac:dyDescent="0.2">
      <c r="B1075" s="14"/>
      <c r="F1075" s="14"/>
    </row>
    <row r="1076" spans="2:6" x14ac:dyDescent="0.2">
      <c r="B1076" s="14"/>
      <c r="F1076" s="14"/>
    </row>
    <row r="1077" spans="2:6" x14ac:dyDescent="0.2">
      <c r="B1077" s="14"/>
      <c r="F1077" s="14"/>
    </row>
    <row r="1078" spans="2:6" x14ac:dyDescent="0.2">
      <c r="B1078" s="14"/>
      <c r="F1078" s="14"/>
    </row>
    <row r="1079" spans="2:6" x14ac:dyDescent="0.2">
      <c r="B1079" s="14"/>
      <c r="F1079" s="14"/>
    </row>
    <row r="1080" spans="2:6" x14ac:dyDescent="0.2">
      <c r="B1080" s="14"/>
      <c r="F1080" s="14"/>
    </row>
    <row r="1081" spans="2:6" x14ac:dyDescent="0.2">
      <c r="B1081" s="14"/>
      <c r="F1081" s="14"/>
    </row>
    <row r="1082" spans="2:6" x14ac:dyDescent="0.2">
      <c r="B1082" s="14"/>
      <c r="F1082" s="14"/>
    </row>
    <row r="1083" spans="2:6" x14ac:dyDescent="0.2">
      <c r="B1083" s="14"/>
      <c r="F1083" s="14"/>
    </row>
    <row r="1084" spans="2:6" x14ac:dyDescent="0.2">
      <c r="B1084" s="14"/>
      <c r="F1084" s="14"/>
    </row>
    <row r="1085" spans="2:6" x14ac:dyDescent="0.2">
      <c r="B1085" s="14"/>
      <c r="F1085" s="14"/>
    </row>
    <row r="1086" spans="2:6" x14ac:dyDescent="0.2">
      <c r="B1086" s="14"/>
      <c r="F1086" s="14"/>
    </row>
    <row r="1087" spans="2:6" x14ac:dyDescent="0.2">
      <c r="B1087" s="14"/>
      <c r="F1087" s="14"/>
    </row>
    <row r="1088" spans="2:6" x14ac:dyDescent="0.2">
      <c r="B1088" s="14"/>
      <c r="F1088" s="14"/>
    </row>
    <row r="1089" spans="2:6" x14ac:dyDescent="0.2">
      <c r="B1089" s="14"/>
      <c r="F1089" s="14"/>
    </row>
    <row r="1090" spans="2:6" x14ac:dyDescent="0.2">
      <c r="B1090" s="14"/>
      <c r="F1090" s="14"/>
    </row>
    <row r="1091" spans="2:6" x14ac:dyDescent="0.2">
      <c r="B1091" s="14"/>
      <c r="F1091" s="14"/>
    </row>
    <row r="1092" spans="2:6" x14ac:dyDescent="0.2">
      <c r="B1092" s="14"/>
      <c r="F1092" s="14"/>
    </row>
    <row r="1093" spans="2:6" x14ac:dyDescent="0.2">
      <c r="B1093" s="14"/>
      <c r="F1093" s="14"/>
    </row>
    <row r="1094" spans="2:6" x14ac:dyDescent="0.2">
      <c r="B1094" s="14"/>
      <c r="F1094" s="14"/>
    </row>
    <row r="1095" spans="2:6" x14ac:dyDescent="0.2">
      <c r="B1095" s="14"/>
      <c r="F1095" s="14"/>
    </row>
    <row r="1096" spans="2:6" x14ac:dyDescent="0.2">
      <c r="B1096" s="14"/>
      <c r="F1096" s="14"/>
    </row>
    <row r="1097" spans="2:6" x14ac:dyDescent="0.2">
      <c r="B1097" s="14"/>
      <c r="F1097" s="14"/>
    </row>
    <row r="1098" spans="2:6" x14ac:dyDescent="0.2">
      <c r="B1098" s="14"/>
      <c r="F1098" s="14"/>
    </row>
    <row r="1099" spans="2:6" x14ac:dyDescent="0.2">
      <c r="B1099" s="14"/>
      <c r="F1099" s="14"/>
    </row>
    <row r="1100" spans="2:6" x14ac:dyDescent="0.2">
      <c r="B1100" s="14"/>
      <c r="F1100" s="14"/>
    </row>
    <row r="1101" spans="2:6" x14ac:dyDescent="0.2">
      <c r="B1101" s="14"/>
      <c r="F1101" s="14"/>
    </row>
    <row r="1102" spans="2:6" x14ac:dyDescent="0.2">
      <c r="B1102" s="14"/>
      <c r="F1102" s="14"/>
    </row>
    <row r="1103" spans="2:6" x14ac:dyDescent="0.2">
      <c r="B1103" s="14"/>
      <c r="F1103" s="14"/>
    </row>
    <row r="1104" spans="2:6" x14ac:dyDescent="0.2">
      <c r="B1104" s="14"/>
      <c r="F1104" s="14"/>
    </row>
    <row r="1105" spans="2:6" x14ac:dyDescent="0.2">
      <c r="B1105" s="14"/>
      <c r="F1105" s="14"/>
    </row>
    <row r="1106" spans="2:6" x14ac:dyDescent="0.2">
      <c r="B1106" s="14"/>
      <c r="F1106" s="14"/>
    </row>
    <row r="1107" spans="2:6" x14ac:dyDescent="0.2">
      <c r="B1107" s="14"/>
      <c r="F1107" s="14"/>
    </row>
    <row r="1108" spans="2:6" x14ac:dyDescent="0.2">
      <c r="B1108" s="14"/>
      <c r="F1108" s="14"/>
    </row>
    <row r="1109" spans="2:6" x14ac:dyDescent="0.2">
      <c r="B1109" s="14"/>
      <c r="F1109" s="14"/>
    </row>
    <row r="1110" spans="2:6" x14ac:dyDescent="0.2">
      <c r="B1110" s="14"/>
      <c r="F1110" s="14"/>
    </row>
    <row r="1111" spans="2:6" x14ac:dyDescent="0.2">
      <c r="B1111" s="14"/>
      <c r="F1111" s="14"/>
    </row>
    <row r="1112" spans="2:6" x14ac:dyDescent="0.2">
      <c r="B1112" s="14"/>
      <c r="F1112" s="14"/>
    </row>
    <row r="1113" spans="2:6" x14ac:dyDescent="0.2">
      <c r="B1113" s="14"/>
      <c r="F1113" s="14"/>
    </row>
    <row r="1114" spans="2:6" x14ac:dyDescent="0.2">
      <c r="B1114" s="14"/>
      <c r="F1114" s="14"/>
    </row>
    <row r="1115" spans="2:6" x14ac:dyDescent="0.2">
      <c r="B1115" s="14"/>
      <c r="F1115" s="14"/>
    </row>
    <row r="1116" spans="2:6" x14ac:dyDescent="0.2">
      <c r="B1116" s="14"/>
      <c r="F1116" s="14"/>
    </row>
    <row r="1117" spans="2:6" x14ac:dyDescent="0.2">
      <c r="B1117" s="14"/>
      <c r="F1117" s="14"/>
    </row>
    <row r="1118" spans="2:6" x14ac:dyDescent="0.2">
      <c r="B1118" s="14"/>
      <c r="F1118" s="14"/>
    </row>
    <row r="1119" spans="2:6" x14ac:dyDescent="0.2">
      <c r="B1119" s="14"/>
      <c r="F1119" s="14"/>
    </row>
    <row r="1120" spans="2:6" x14ac:dyDescent="0.2">
      <c r="B1120" s="14"/>
      <c r="F1120" s="14"/>
    </row>
    <row r="1121" spans="2:6" x14ac:dyDescent="0.2">
      <c r="B1121" s="14"/>
      <c r="F1121" s="14"/>
    </row>
    <row r="1122" spans="2:6" x14ac:dyDescent="0.2">
      <c r="B1122" s="14"/>
      <c r="F1122" s="14"/>
    </row>
    <row r="1123" spans="2:6" x14ac:dyDescent="0.2">
      <c r="B1123" s="14"/>
      <c r="F1123" s="14"/>
    </row>
    <row r="1124" spans="2:6" x14ac:dyDescent="0.2">
      <c r="B1124" s="14"/>
      <c r="F1124" s="14"/>
    </row>
    <row r="1125" spans="2:6" x14ac:dyDescent="0.2">
      <c r="B1125" s="14"/>
      <c r="F1125" s="14"/>
    </row>
    <row r="1126" spans="2:6" x14ac:dyDescent="0.2">
      <c r="B1126" s="14"/>
      <c r="F1126" s="14"/>
    </row>
    <row r="1127" spans="2:6" x14ac:dyDescent="0.2">
      <c r="B1127" s="14"/>
      <c r="F1127" s="14"/>
    </row>
    <row r="1128" spans="2:6" x14ac:dyDescent="0.2">
      <c r="B1128" s="14"/>
      <c r="F1128" s="14"/>
    </row>
    <row r="1129" spans="2:6" x14ac:dyDescent="0.2">
      <c r="B1129" s="14"/>
      <c r="F1129" s="14"/>
    </row>
    <row r="1130" spans="2:6" x14ac:dyDescent="0.2">
      <c r="B1130" s="14"/>
      <c r="F1130" s="14"/>
    </row>
    <row r="1131" spans="2:6" x14ac:dyDescent="0.2">
      <c r="B1131" s="14"/>
      <c r="F1131" s="14"/>
    </row>
    <row r="1132" spans="2:6" x14ac:dyDescent="0.2">
      <c r="B1132" s="14"/>
      <c r="F1132" s="14"/>
    </row>
    <row r="1133" spans="2:6" x14ac:dyDescent="0.2">
      <c r="B1133" s="14"/>
      <c r="F1133" s="14"/>
    </row>
    <row r="1134" spans="2:6" x14ac:dyDescent="0.2">
      <c r="B1134" s="14"/>
      <c r="F1134" s="14"/>
    </row>
    <row r="1135" spans="2:6" x14ac:dyDescent="0.2">
      <c r="B1135" s="14"/>
      <c r="F1135" s="14"/>
    </row>
    <row r="1136" spans="2:6" x14ac:dyDescent="0.2">
      <c r="B1136" s="14"/>
      <c r="F1136" s="14"/>
    </row>
    <row r="1137" spans="2:6" x14ac:dyDescent="0.2">
      <c r="B1137" s="14"/>
      <c r="F1137" s="14"/>
    </row>
    <row r="1138" spans="2:6" x14ac:dyDescent="0.2">
      <c r="B1138" s="14"/>
      <c r="F1138" s="14"/>
    </row>
    <row r="1139" spans="2:6" x14ac:dyDescent="0.2">
      <c r="B1139" s="14"/>
      <c r="F1139" s="14"/>
    </row>
  </sheetData>
  <phoneticPr fontId="8" type="noConversion"/>
  <hyperlinks>
    <hyperlink ref="A3" r:id="rId1"/>
    <hyperlink ref="P22" r:id="rId2" display="http://www.bav-astro.de/sfs/BAVM_link.php?BAVMnr=57"/>
    <hyperlink ref="P23" r:id="rId3" display="http://www.bav-astro.de/sfs/BAVM_link.php?BAVMnr=57"/>
    <hyperlink ref="P24" r:id="rId4" display="http://www.bav-astro.de/sfs/BAVM_link.php?BAVMnr=57"/>
    <hyperlink ref="P12" r:id="rId5" display="http://www.bav-astro.de/sfs/BAVM_link.php?BAVMnr=57"/>
    <hyperlink ref="P25" r:id="rId6" display="http://www.bav-astro.de/sfs/BAVM_link.php?BAVMnr=57"/>
    <hyperlink ref="P26" r:id="rId7" display="http://www.bav-astro.de/sfs/BAVM_link.php?BAVMnr=60"/>
    <hyperlink ref="P27" r:id="rId8" display="http://www.bav-astro.de/sfs/BAVM_link.php?BAVMnr=60"/>
    <hyperlink ref="P28" r:id="rId9" display="http://www.bav-astro.de/sfs/BAVM_link.php?BAVMnr=62"/>
    <hyperlink ref="P29" r:id="rId10" display="http://www.bav-astro.de/sfs/BAVM_link.php?BAVMnr=62"/>
    <hyperlink ref="P13" r:id="rId11" display="http://www.bav-astro.de/sfs/BAVM_link.php?BAVMnr=99"/>
    <hyperlink ref="P14" r:id="rId12" display="http://www.bav-astro.de/sfs/BAVM_link.php?BAVMnr=111"/>
    <hyperlink ref="P16" r:id="rId13" display="http://www.bav-astro.de/sfs/BAVM_link.php?BAVMnr=152"/>
    <hyperlink ref="P17" r:id="rId14" display="http://www.bav-astro.de/sfs/BAVM_link.php?BAVMnr=152"/>
    <hyperlink ref="P30" r:id="rId15" display="http://vsolj.cetus-net.org/no45.pdf"/>
    <hyperlink ref="P18" r:id="rId16" display="http://www.bav-astro.de/sfs/BAVM_link.php?BAVMnr=178"/>
    <hyperlink ref="P31" r:id="rId17" display="http://vsolj.cetus-net.org/no45.pdf"/>
    <hyperlink ref="P32" r:id="rId18" display="http://www.bav-astro.de/sfs/BAVM_link.php?BAVMnr=193"/>
    <hyperlink ref="P33" r:id="rId19" display="http://vsolj.cetus-net.org/no48.pdf"/>
    <hyperlink ref="P34" r:id="rId20" display="http://var.astro.cz/oejv/issues/oejv0094.pdf"/>
    <hyperlink ref="P35" r:id="rId21" display="http://var.astro.cz/oejv/issues/oejv0094.pdf"/>
    <hyperlink ref="P19" r:id="rId22" display="http://www.bav-astro.de/sfs/BAVM_link.php?BAVMnr=214"/>
    <hyperlink ref="P20" r:id="rId23" display="http://www.konkoly.hu/cgi-bin/IBVS?5945"/>
    <hyperlink ref="P21" r:id="rId24" display="http://vsolj.cetus-net.org/vsoljno53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2024-01-11T03:55:10Z</dcterms:modified>
</cp:coreProperties>
</file>