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AE27D2F1-EACF-4F19-907B-60506937E5CE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5" i="1" l="1"/>
  <c r="F17" i="1" s="1"/>
  <c r="F18" i="1" s="1"/>
  <c r="C17" i="1"/>
  <c r="Q22" i="1"/>
  <c r="Q23" i="1"/>
  <c r="Q24" i="1"/>
  <c r="Q25" i="1"/>
  <c r="E23" i="1"/>
  <c r="F23" i="1"/>
  <c r="E25" i="1"/>
  <c r="F25" i="1"/>
  <c r="C7" i="1"/>
  <c r="C8" i="1"/>
  <c r="E21" i="1"/>
  <c r="F21" i="1"/>
  <c r="Q21" i="1"/>
  <c r="G25" i="1"/>
  <c r="I25" i="1"/>
  <c r="E22" i="1"/>
  <c r="F22" i="1"/>
  <c r="G22" i="1"/>
  <c r="G23" i="1"/>
  <c r="I23" i="1"/>
  <c r="E24" i="1"/>
  <c r="F24" i="1"/>
  <c r="G24" i="1"/>
  <c r="I24" i="1"/>
  <c r="C12" i="1"/>
  <c r="C16" i="1"/>
  <c r="D18" i="1"/>
  <c r="I22" i="1"/>
  <c r="C11" i="1"/>
  <c r="O22" i="1"/>
  <c r="O21" i="1"/>
  <c r="O23" i="1"/>
  <c r="O25" i="1"/>
  <c r="O24" i="1"/>
  <c r="C15" i="1"/>
  <c r="C18" i="1"/>
  <c r="F16" i="1" l="1"/>
</calcChain>
</file>

<file path=xl/sharedStrings.xml><?xml version="1.0" encoding="utf-8"?>
<sst xmlns="http://schemas.openxmlformats.org/spreadsheetml/2006/main" count="55" uniqueCount="46">
  <si>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</si>
  <si>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</si>
  <si>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</si>
  <si>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</si>
  <si>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</si>
  <si>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</si>
  <si>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</si>
  <si>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</si>
  <si>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</si>
  <si>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</si>
  <si>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</si>
  <si>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</si>
  <si>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</si>
  <si>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</si>
  <si>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</si>
  <si>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</si>
  <si>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</si>
  <si>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</si>
  <si>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</si>
  <si>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</si>
  <si>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</si>
  <si>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</si>
  <si>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</si>
  <si>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</si>
  <si>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</si>
  <si>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Sum diff² =</t>
  </si>
  <si>
    <t>System Type:</t>
  </si>
  <si>
    <t>S4</t>
  </si>
  <si>
    <t>S5</t>
  </si>
  <si>
    <t>Misc</t>
  </si>
  <si>
    <t>Locher K</t>
  </si>
  <si>
    <t>BBSAG Bull.44</t>
  </si>
  <si>
    <t>B</t>
  </si>
  <si>
    <t>BBSAG Bull.49</t>
  </si>
  <si>
    <t>BBSAG Bull.56</t>
  </si>
  <si>
    <t>BBSAG</t>
  </si>
  <si>
    <t># of data points:</t>
  </si>
  <si>
    <t>EA/SD</t>
  </si>
  <si>
    <t>JD today</t>
  </si>
  <si>
    <t>Old Cycle</t>
  </si>
  <si>
    <t>New Cycle</t>
  </si>
  <si>
    <t>Next ToM</t>
  </si>
  <si>
    <t>Local Time</t>
  </si>
  <si>
    <t>My time zone</t>
  </si>
  <si>
    <t>CCD</t>
  </si>
  <si>
    <t>V0762 Aql / GSC 00494-00472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</si>
</sst>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 Unicode MS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</borders>
  <cellStyleXfs count="8">
    <xf numFmtId="0" fontId="0" fillId="0" borderId="0">
      <alignment vertical="top"/>
    </xf>
    <xf numFmtId="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" fontId="13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3" fillId="0" borderId="1" applyNumberFormat="0" applyFont="0" applyFill="0" applyAlignment="0" applyProtection="0"/>
  </cellStyleXfs>
  <cellXfs count="2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2" xfId="0" applyBorder="1" applyAlignment="1"/>
    <xf numFmtId="0" fontId="0" fillId="0" borderId="3" xfId="0" applyBorder="1" applyAlignment="1"/>
    <xf numFmtId="0" fontId="4" fillId="0" borderId="0" xfId="0" applyFont="1" applyAlignment="1"/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7" fillId="0" borderId="0" xfId="0" applyFont="1" applyAlignment="1"/>
    <xf numFmtId="0" fontId="7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9" fillId="0" borderId="0" xfId="0" applyFont="1" applyAlignment="1"/>
    <xf numFmtId="0" fontId="10" fillId="0" borderId="0" xfId="0" applyFont="1" applyAlignment="1"/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/>
    <xf numFmtId="0" fontId="5" fillId="0" borderId="5" xfId="0" applyFont="1" applyBorder="1" applyAlignment="1">
      <alignment horizontal="left"/>
    </xf>
    <xf numFmtId="0" fontId="12" fillId="0" borderId="0" xfId="0" applyFont="1">
      <alignment vertical="top"/>
    </xf>
    <xf numFmtId="0" fontId="10" fillId="0" borderId="0" xfId="0" applyFont="1">
      <alignment vertical="top"/>
    </xf>
    <xf numFmtId="22" fontId="10" fillId="0" borderId="0" xfId="0" applyNumberFormat="1" applyFont="1">
      <alignment vertical="top"/>
    </xf>
    <xf numFmtId="0" fontId="14" fillId="0" borderId="0" xfId="0" applyFont="1" applyAlignment="1"/>
    <xf numFmtId="0" fontId="6" fillId="0" borderId="0" xfId="0" applyFont="1" applyAlignment="1"/>
    <xf numFmtId="0" fontId="15" fillId="0" borderId="0" xfId="0" applyFont="1" applyAlignment="1"/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V0762 Aql - O-C Diagr.</a:t>
            </a:r>
          </a:p>
        </c:rich>
      </c:tx>
      <c:layout>
        <c:manualLayout>
          <c:xMode val="edge"/>
          <c:yMode val="edge"/>
          <c:x val="0.3364269159337539"/>
          <c:y val="3.437502946862180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6943628679894"/>
          <c:y val="0.15"/>
          <c:w val="0.7954553479461397"/>
          <c:h val="0.6218749999999999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6266.5</c:v>
                </c:pt>
                <c:pt idx="2">
                  <c:v>6278</c:v>
                </c:pt>
                <c:pt idx="3">
                  <c:v>6440</c:v>
                </c:pt>
                <c:pt idx="4">
                  <c:v>6626</c:v>
                </c:pt>
              </c:numCache>
            </c:numRef>
          </c:xVal>
          <c:yVal>
            <c:numRef>
              <c:f>Active!$H$21:$H$993</c:f>
              <c:numCache>
                <c:formatCode>General</c:formatCode>
                <c:ptCount val="973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5BB-45C8-AD50-4EE10D15C034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6266.5</c:v>
                </c:pt>
                <c:pt idx="2">
                  <c:v>6278</c:v>
                </c:pt>
                <c:pt idx="3">
                  <c:v>6440</c:v>
                </c:pt>
                <c:pt idx="4">
                  <c:v>6626</c:v>
                </c:pt>
              </c:numCache>
            </c:numRef>
          </c:xVal>
          <c:yVal>
            <c:numRef>
              <c:f>Active!$I$21:$I$993</c:f>
              <c:numCache>
                <c:formatCode>General</c:formatCode>
                <c:ptCount val="973"/>
                <c:pt idx="1">
                  <c:v>0.51800000000366708</c:v>
                </c:pt>
                <c:pt idx="2">
                  <c:v>0.19600000000355067</c:v>
                </c:pt>
                <c:pt idx="3">
                  <c:v>0.14999999999417923</c:v>
                </c:pt>
                <c:pt idx="4">
                  <c:v>-0.47699999999895226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5BB-45C8-AD50-4EE10D15C034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6266.5</c:v>
                </c:pt>
                <c:pt idx="2">
                  <c:v>6278</c:v>
                </c:pt>
                <c:pt idx="3">
                  <c:v>6440</c:v>
                </c:pt>
                <c:pt idx="4">
                  <c:v>6626</c:v>
                </c:pt>
              </c:numCache>
            </c:numRef>
          </c:xVal>
          <c:yVal>
            <c:numRef>
              <c:f>Active!$J$21:$J$993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5BB-45C8-AD50-4EE10D15C034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6266.5</c:v>
                </c:pt>
                <c:pt idx="2">
                  <c:v>6278</c:v>
                </c:pt>
                <c:pt idx="3">
                  <c:v>6440</c:v>
                </c:pt>
                <c:pt idx="4">
                  <c:v>6626</c:v>
                </c:pt>
              </c:numCache>
            </c:numRef>
          </c:xVal>
          <c:yVal>
            <c:numRef>
              <c:f>Active!$K$21:$K$993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5BB-45C8-AD50-4EE10D15C034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6266.5</c:v>
                </c:pt>
                <c:pt idx="2">
                  <c:v>6278</c:v>
                </c:pt>
                <c:pt idx="3">
                  <c:v>6440</c:v>
                </c:pt>
                <c:pt idx="4">
                  <c:v>6626</c:v>
                </c:pt>
              </c:numCache>
            </c:numRef>
          </c:xVal>
          <c:yVal>
            <c:numRef>
              <c:f>Active!$L$21:$L$993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5BB-45C8-AD50-4EE10D15C03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6266.5</c:v>
                </c:pt>
                <c:pt idx="2">
                  <c:v>6278</c:v>
                </c:pt>
                <c:pt idx="3">
                  <c:v>6440</c:v>
                </c:pt>
                <c:pt idx="4">
                  <c:v>6626</c:v>
                </c:pt>
              </c:numCache>
            </c:numRef>
          </c:xVal>
          <c:yVal>
            <c:numRef>
              <c:f>Active!$M$21:$M$993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5BB-45C8-AD50-4EE10D15C03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6266.5</c:v>
                </c:pt>
                <c:pt idx="2">
                  <c:v>6278</c:v>
                </c:pt>
                <c:pt idx="3">
                  <c:v>6440</c:v>
                </c:pt>
                <c:pt idx="4">
                  <c:v>6626</c:v>
                </c:pt>
              </c:numCache>
            </c:numRef>
          </c:xVal>
          <c:yVal>
            <c:numRef>
              <c:f>Active!$N$21:$N$993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5BB-45C8-AD50-4EE10D15C03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6266.5</c:v>
                </c:pt>
                <c:pt idx="2">
                  <c:v>6278</c:v>
                </c:pt>
                <c:pt idx="3">
                  <c:v>6440</c:v>
                </c:pt>
                <c:pt idx="4">
                  <c:v>6626</c:v>
                </c:pt>
              </c:numCache>
            </c:numRef>
          </c:xVal>
          <c:yVal>
            <c:numRef>
              <c:f>Active!$O$21:$O$993</c:f>
              <c:numCache>
                <c:formatCode>General</c:formatCode>
                <c:ptCount val="973"/>
                <c:pt idx="0">
                  <c:v>14.79031434059759</c:v>
                </c:pt>
                <c:pt idx="1">
                  <c:v>0.40914709429611662</c:v>
                </c:pt>
                <c:pt idx="2">
                  <c:v>0.38275542058152823</c:v>
                </c:pt>
                <c:pt idx="3">
                  <c:v>1.0977060428199792E-2</c:v>
                </c:pt>
                <c:pt idx="4">
                  <c:v>-0.41587957530340169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5BB-45C8-AD50-4EE10D15C0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7872976"/>
        <c:axId val="1"/>
      </c:scatterChart>
      <c:valAx>
        <c:axId val="6978729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446324374742414"/>
              <c:y val="0.834374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851239669421489E-2"/>
              <c:y val="0.365624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787297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3.9256198347107439E-2"/>
          <c:y val="0.91874999999999996"/>
          <c:w val="0.95248020650311271"/>
          <c:h val="6.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133350</xdr:colOff>
      <xdr:row>0</xdr:row>
      <xdr:rowOff>9525</xdr:rowOff>
    </xdr:from>
    <xdr:to>
      <xdr:col>17</xdr:col>
      <xdr:colOff>400050</xdr:colOff>
      <xdr:row>18</xdr:row>
      <xdr:rowOff>161925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1FE941B9-77A9-EE2C-DD2A-4ED001BF6C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6"/>
  <sheetViews>
    <sheetView tabSelected="1" workbookViewId="0">
      <selection activeCell="E7" sqref="E7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140625" customWidth="1"/>
    <col min="6" max="6" width="15.425781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>
      <c r="A1" s="1" t="s">
        <v>45</v>
      </c>
    </row>
    <row r="2" spans="1:6">
      <c r="A2" t="s">
        <v>26</v>
      </c>
      <c r="B2" s="16" t="s">
        <v>37</v>
      </c>
    </row>
    <row r="4" spans="1:6">
      <c r="A4" s="8" t="s">
        <v>0</v>
      </c>
      <c r="C4" s="3">
        <v>30930.41</v>
      </c>
      <c r="D4" s="4">
        <v>2.1</v>
      </c>
    </row>
    <row r="5" spans="1:6">
      <c r="A5" s="21" t="s">
        <v>43</v>
      </c>
      <c r="C5" s="22">
        <v>-9.5</v>
      </c>
    </row>
    <row r="6" spans="1:6">
      <c r="A6" s="8" t="s">
        <v>1</v>
      </c>
    </row>
    <row r="7" spans="1:6">
      <c r="A7" t="s">
        <v>2</v>
      </c>
      <c r="C7">
        <f>+C4</f>
        <v>30930.41</v>
      </c>
    </row>
    <row r="8" spans="1:6">
      <c r="A8" t="s">
        <v>3</v>
      </c>
      <c r="C8">
        <f>+D4</f>
        <v>2.1</v>
      </c>
    </row>
    <row r="10" spans="1:6" ht="13.5" thickBot="1">
      <c r="C10" s="7" t="s">
        <v>21</v>
      </c>
      <c r="D10" s="7" t="s">
        <v>22</v>
      </c>
    </row>
    <row r="11" spans="1:6">
      <c r="A11" t="s">
        <v>16</v>
      </c>
      <c r="C11">
        <f>INTERCEPT(G21:G993,F21:F993)</f>
        <v>14.79031434059759</v>
      </c>
      <c r="D11" s="6"/>
    </row>
    <row r="12" spans="1:6">
      <c r="A12" t="s">
        <v>17</v>
      </c>
      <c r="C12">
        <f>SLOPE(G21:G993,F21:F993)</f>
        <v>-2.2949281490946259E-3</v>
      </c>
      <c r="D12" s="6"/>
    </row>
    <row r="13" spans="1:6">
      <c r="A13" t="s">
        <v>20</v>
      </c>
      <c r="C13" s="6" t="s">
        <v>14</v>
      </c>
      <c r="D13" s="6"/>
    </row>
    <row r="14" spans="1:6">
      <c r="A14" t="s">
        <v>25</v>
      </c>
    </row>
    <row r="15" spans="1:6">
      <c r="A15" s="5" t="s">
        <v>18</v>
      </c>
      <c r="C15" s="13">
        <f>(C7+C11)+(C8+C12)*INT(MAX(F21:F3533))</f>
        <v>44844.594120424699</v>
      </c>
      <c r="E15" s="17" t="s">
        <v>38</v>
      </c>
      <c r="F15" s="18">
        <f ca="1">NOW()+15018.5+$C$5/24</f>
        <v>60320.708413773144</v>
      </c>
    </row>
    <row r="16" spans="1:6">
      <c r="A16" s="8" t="s">
        <v>4</v>
      </c>
      <c r="C16" s="14">
        <f>+C8+C12</f>
        <v>2.0977050718509056</v>
      </c>
      <c r="E16" s="17" t="s">
        <v>39</v>
      </c>
      <c r="F16" s="18">
        <f ca="1">ROUND(2*(F15-$C$7)/$C$8,0)/2+F14</f>
        <v>13995.5</v>
      </c>
    </row>
    <row r="17" spans="1:31" ht="13.5" thickBot="1">
      <c r="A17" s="15" t="s">
        <v>36</v>
      </c>
      <c r="C17">
        <f>COUNT(C21:C2191)</f>
        <v>5</v>
      </c>
      <c r="E17" s="17" t="s">
        <v>40</v>
      </c>
      <c r="F17" s="12">
        <f ca="1">ROUND(2*(F15-$C$15)/$C$16,0)/2+F14</f>
        <v>7377.5</v>
      </c>
    </row>
    <row r="18" spans="1:31">
      <c r="A18" s="8" t="s">
        <v>5</v>
      </c>
      <c r="C18" s="3">
        <f>+C15</f>
        <v>44844.594120424699</v>
      </c>
      <c r="D18" s="4">
        <f>+C16</f>
        <v>2.0977050718509056</v>
      </c>
      <c r="E18" s="17" t="s">
        <v>41</v>
      </c>
      <c r="F18" s="19">
        <f ca="1">+$C$15+$C$16*F17-15018.5-$C$5/24</f>
        <v>45302.30912133809</v>
      </c>
    </row>
    <row r="19" spans="1:31" ht="13.5" thickTop="1">
      <c r="F19" s="20" t="s">
        <v>42</v>
      </c>
    </row>
    <row r="20" spans="1:31" ht="13.5" thickBot="1">
      <c r="A20" s="7" t="s">
        <v>6</v>
      </c>
      <c r="B20" s="7" t="s">
        <v>7</v>
      </c>
      <c r="C20" s="7" t="s">
        <v>8</v>
      </c>
      <c r="D20" s="7" t="s">
        <v>13</v>
      </c>
      <c r="E20" s="7" t="s">
        <v>9</v>
      </c>
      <c r="F20" s="7" t="s">
        <v>10</v>
      </c>
      <c r="G20" s="7" t="s">
        <v>11</v>
      </c>
      <c r="H20" s="10" t="s">
        <v>12</v>
      </c>
      <c r="I20" s="10" t="s">
        <v>35</v>
      </c>
      <c r="J20" s="10" t="s">
        <v>44</v>
      </c>
      <c r="K20" s="10" t="s">
        <v>19</v>
      </c>
      <c r="L20" s="10" t="s">
        <v>27</v>
      </c>
      <c r="M20" s="10" t="s">
        <v>28</v>
      </c>
      <c r="N20" s="10" t="s">
        <v>29</v>
      </c>
      <c r="O20" s="10" t="s">
        <v>24</v>
      </c>
      <c r="P20" s="9" t="s">
        <v>23</v>
      </c>
      <c r="Q20" s="7" t="s">
        <v>15</v>
      </c>
    </row>
    <row r="21" spans="1:31">
      <c r="A21" t="s">
        <v>12</v>
      </c>
      <c r="C21">
        <v>30930.41</v>
      </c>
      <c r="D21" s="6" t="s">
        <v>14</v>
      </c>
      <c r="E21">
        <f>+(C21-C$7)/C$8</f>
        <v>0</v>
      </c>
      <c r="F21">
        <f>ROUND(2*E21,0)/2</f>
        <v>0</v>
      </c>
      <c r="H21" s="12">
        <v>0</v>
      </c>
      <c r="O21">
        <f>+C$11+C$12*F21</f>
        <v>14.79031434059759</v>
      </c>
      <c r="Q21" s="2">
        <f>+C21-15018.5</f>
        <v>15911.91</v>
      </c>
    </row>
    <row r="22" spans="1:31">
      <c r="A22" t="s">
        <v>31</v>
      </c>
      <c r="C22" s="11">
        <v>44090.578000000001</v>
      </c>
      <c r="D22" s="6"/>
      <c r="E22">
        <f>+(C22-C$7)/C$8</f>
        <v>6266.7466666666669</v>
      </c>
      <c r="F22">
        <f>ROUND(2*E22,0)/2</f>
        <v>6266.5</v>
      </c>
      <c r="G22">
        <f>+C22-(C$7+F22*C$8)</f>
        <v>0.51800000000366708</v>
      </c>
      <c r="I22">
        <f>G22</f>
        <v>0.51800000000366708</v>
      </c>
      <c r="O22">
        <f>+C$11+C$12*F22</f>
        <v>0.40914709429611662</v>
      </c>
      <c r="Q22" s="2">
        <f>+C22-15018.5</f>
        <v>29072.078000000001</v>
      </c>
      <c r="AB22">
        <v>5</v>
      </c>
      <c r="AC22" t="s">
        <v>30</v>
      </c>
      <c r="AE22" t="s">
        <v>32</v>
      </c>
    </row>
    <row r="23" spans="1:31">
      <c r="A23" t="s">
        <v>31</v>
      </c>
      <c r="C23" s="11">
        <v>44114.406000000003</v>
      </c>
      <c r="D23" s="6"/>
      <c r="E23">
        <f>+(C23-C$7)/C$8</f>
        <v>6278.0933333333342</v>
      </c>
      <c r="F23">
        <f>ROUND(2*E23,0)/2</f>
        <v>6278</v>
      </c>
      <c r="G23">
        <f>+C23-(C$7+F23*C$8)</f>
        <v>0.19600000000355067</v>
      </c>
      <c r="I23">
        <f>G23</f>
        <v>0.19600000000355067</v>
      </c>
      <c r="O23">
        <f>+C$11+C$12*F23</f>
        <v>0.38275542058152823</v>
      </c>
      <c r="Q23" s="2">
        <f>+C23-15018.5</f>
        <v>29095.906000000003</v>
      </c>
      <c r="AB23">
        <v>9</v>
      </c>
      <c r="AC23" t="s">
        <v>30</v>
      </c>
      <c r="AE23" t="s">
        <v>32</v>
      </c>
    </row>
    <row r="24" spans="1:31">
      <c r="A24" t="s">
        <v>33</v>
      </c>
      <c r="C24" s="11">
        <v>44454.559999999998</v>
      </c>
      <c r="D24" s="6"/>
      <c r="E24">
        <f>+(C24-C$7)/C$8</f>
        <v>6440.0714285714275</v>
      </c>
      <c r="F24">
        <f>ROUND(2*E24,0)/2</f>
        <v>6440</v>
      </c>
      <c r="G24">
        <f>+C24-(C$7+F24*C$8)</f>
        <v>0.14999999999417923</v>
      </c>
      <c r="I24">
        <f>G24</f>
        <v>0.14999999999417923</v>
      </c>
      <c r="O24">
        <f>+C$11+C$12*F24</f>
        <v>1.0977060428199792E-2</v>
      </c>
      <c r="Q24" s="2">
        <f>+C24-15018.5</f>
        <v>29436.059999999998</v>
      </c>
      <c r="AB24">
        <v>5</v>
      </c>
      <c r="AC24" t="s">
        <v>30</v>
      </c>
      <c r="AE24" t="s">
        <v>32</v>
      </c>
    </row>
    <row r="25" spans="1:31">
      <c r="A25" t="s">
        <v>34</v>
      </c>
      <c r="C25" s="11">
        <v>44844.533000000003</v>
      </c>
      <c r="D25" s="6"/>
      <c r="E25">
        <f>+(C25-C$7)/C$8</f>
        <v>6625.7728571428588</v>
      </c>
      <c r="F25">
        <f>ROUND(2*E25,0)/2</f>
        <v>6626</v>
      </c>
      <c r="G25">
        <f>+C25-(C$7+F25*C$8)</f>
        <v>-0.47699999999895226</v>
      </c>
      <c r="I25">
        <f>G25</f>
        <v>-0.47699999999895226</v>
      </c>
      <c r="O25">
        <f>+C$11+C$12*F25</f>
        <v>-0.41587957530340169</v>
      </c>
      <c r="Q25" s="2">
        <f>+C25-15018.5</f>
        <v>29826.033000000003</v>
      </c>
      <c r="AB25">
        <v>6</v>
      </c>
      <c r="AC25" t="s">
        <v>30</v>
      </c>
      <c r="AE25" t="s">
        <v>32</v>
      </c>
    </row>
    <row r="26" spans="1:31">
      <c r="D26" s="6"/>
      <c r="Q26" s="2"/>
    </row>
    <row r="27" spans="1:31">
      <c r="D27" s="6"/>
      <c r="Q27" s="2"/>
    </row>
    <row r="28" spans="1:31">
      <c r="D28" s="6"/>
    </row>
    <row r="29" spans="1:31">
      <c r="D29" s="6"/>
    </row>
    <row r="30" spans="1:31">
      <c r="D30" s="6"/>
    </row>
    <row r="31" spans="1:31">
      <c r="D31" s="6"/>
    </row>
    <row r="32" spans="1:31">
      <c r="D32" s="6"/>
    </row>
    <row r="33" spans="4:4">
      <c r="D33" s="6"/>
    </row>
    <row r="34" spans="4:4">
      <c r="D34" s="6"/>
    </row>
    <row r="35" spans="4:4">
      <c r="D35" s="6"/>
    </row>
    <row r="36" spans="4:4">
      <c r="D36" s="6"/>
    </row>
    <row r="37" spans="4:4">
      <c r="D37" s="6"/>
    </row>
    <row r="38" spans="4:4">
      <c r="D38" s="6"/>
    </row>
    <row r="39" spans="4:4">
      <c r="D39" s="6"/>
    </row>
    <row r="40" spans="4:4">
      <c r="D40" s="6"/>
    </row>
    <row r="41" spans="4:4">
      <c r="D41" s="6"/>
    </row>
    <row r="42" spans="4:4">
      <c r="D42" s="6"/>
    </row>
    <row r="43" spans="4:4">
      <c r="D43" s="6"/>
    </row>
    <row r="44" spans="4:4">
      <c r="D44" s="6"/>
    </row>
    <row r="45" spans="4:4">
      <c r="D45" s="6"/>
    </row>
    <row r="46" spans="4:4">
      <c r="D46" s="6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2024-01-11T04:00:06Z</dcterms:modified>
</cp:coreProperties>
</file>