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ADA813F-D657-4A65-8341-76A9DA3D3F4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G11" i="1"/>
  <c r="F11" i="1"/>
  <c r="E21" i="1"/>
  <c r="F21" i="1"/>
  <c r="G21" i="1"/>
  <c r="H21" i="1"/>
  <c r="E14" i="1"/>
  <c r="E15" i="1" s="1"/>
  <c r="C17" i="1"/>
  <c r="Q21" i="1"/>
  <c r="C11" i="1"/>
  <c r="C12" i="1"/>
  <c r="C16" i="1" l="1"/>
  <c r="D18" i="1" s="1"/>
  <c r="C15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<sst xmlns="http://schemas.openxmlformats.org/spreadsheetml/2006/main" count="52" uniqueCount="47">
  <si>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</si>
  <si>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</si>
  <si>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</si>
  <si>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</si>
  <si>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</si>
  <si>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</si>
  <si>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</si>
  <si>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</si>
  <si>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</si>
  <si>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</si>
  <si>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</si>
  <si>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</si>
  <si>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</si>
  <si>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</si>
  <si>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</si>
  <si>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</si>
  <si>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</si>
  <si>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</si>
  <si>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</si>
  <si>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</si>
  <si>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</si>
  <si>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</si>
  <si>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</si>
  <si>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</si>
  <si>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</si>
  <si>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</si>
  <si>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</si>
  <si>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</si>
  <si>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</si>
  <si>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</si>
  <si>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</si>
  <si>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</si>
  <si>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</si>
  <si>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</si>
  <si>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</si>
  <si>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</si>
  <si>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</si>
  <si>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</si>
  <si>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</si>
  <si>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</si>
  <si>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</si>
  <si>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V0765 Aql / na</t>
  </si>
  <si>
    <t>VSX</t>
  </si>
  <si>
    <t>EA</t>
  </si>
  <si>
    <t>IBVS 5920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</si>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</sst>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V0765 Aql - O-C Diagr.</a:t>
            </a:r>
          </a:p>
        </c:rich>
      </c:tx>
      <c:layout>
        <c:manualLayout>
          <c:xMode val="edge"/>
          <c:yMode val="edge"/>
          <c:x val="0.3714285714285714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2D-4FF5-80A4-36281526F6D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8.2160000019939616E-3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2D-4FF5-80A4-36281526F6D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2D-4FF5-80A4-36281526F6D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22D-4FF5-80A4-36281526F6D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22D-4FF5-80A4-36281526F6D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22D-4FF5-80A4-36281526F6D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22D-4FF5-80A4-36281526F6D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8.2160000019939616E-3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22D-4FF5-80A4-36281526F6D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22D-4FF5-80A4-36281526F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071240"/>
        <c:axId val="1"/>
      </c:scatterChart>
      <c:valAx>
        <c:axId val="684071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4071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52F50DE-E88B-960A-C361-04CCE7ADA6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23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3">
        <v>53166.803</v>
      </c>
      <c r="D7" s="32" t="s">
        <v>42</v>
      </c>
    </row>
    <row r="8" spans="1:7" x14ac:dyDescent="0.2">
      <c r="A8" t="s">
        <v>3</v>
      </c>
      <c r="C8" s="33">
        <v>0.87824199999999997</v>
      </c>
      <c r="D8" s="32" t="s">
        <v>42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3.7311534977265947E-6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60320.708896064811</v>
      </c>
    </row>
    <row r="15" spans="1:7" x14ac:dyDescent="0.2">
      <c r="A15" s="12" t="s">
        <v>17</v>
      </c>
      <c r="B15" s="10"/>
      <c r="C15" s="13">
        <f ca="1">(C7+C11)+(C8+C12)*INT(MAX(F21:F3533))</f>
        <v>55100.700100000002</v>
      </c>
      <c r="D15" s="14" t="s">
        <v>38</v>
      </c>
      <c r="E15" s="15">
        <f ca="1">ROUND(2*(E14-$C$7)/$C$8,0)/2+E13</f>
        <v>8146.5</v>
      </c>
    </row>
    <row r="16" spans="1:7" x14ac:dyDescent="0.2">
      <c r="A16" s="16" t="s">
        <v>4</v>
      </c>
      <c r="B16" s="10"/>
      <c r="C16" s="17">
        <f ca="1">+C8+C12</f>
        <v>0.87824573115349769</v>
      </c>
      <c r="D16" s="14" t="s">
        <v>39</v>
      </c>
      <c r="E16" s="24">
        <f ca="1">ROUND(2*(E14-$C$15)/$C$16,0)/2+E13</f>
        <v>5944.5</v>
      </c>
    </row>
    <row r="17" spans="1:18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45303.327682175302</v>
      </c>
    </row>
    <row r="18" spans="1:18" ht="14.25" thickTop="1" thickBot="1" x14ac:dyDescent="0.25">
      <c r="A18" s="16" t="s">
        <v>5</v>
      </c>
      <c r="B18" s="10"/>
      <c r="C18" s="19">
        <f ca="1">+C15</f>
        <v>55100.700100000002</v>
      </c>
      <c r="D18" s="20">
        <f ca="1">+C16</f>
        <v>0.87824573115349769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28</v>
      </c>
      <c r="J20" s="7" t="s">
        <v>46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t="s">
        <v>42</v>
      </c>
      <c r="C21" s="8">
        <v>53166.803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38148.303</v>
      </c>
    </row>
    <row r="22" spans="1:18" x14ac:dyDescent="0.2">
      <c r="A22" s="30" t="s">
        <v>44</v>
      </c>
      <c r="B22" s="31" t="s">
        <v>45</v>
      </c>
      <c r="C22" s="30">
        <v>55100.700100000002</v>
      </c>
      <c r="D22" s="30">
        <v>5.0000000000000001E-4</v>
      </c>
      <c r="E22">
        <f>+(C22-C$7)/C$8</f>
        <v>2202.0093550524821</v>
      </c>
      <c r="F22">
        <f>ROUND(2*E22,0)/2</f>
        <v>2202</v>
      </c>
      <c r="G22">
        <f>+C22-(C$7+F22*C$8)</f>
        <v>8.2160000019939616E-3</v>
      </c>
      <c r="I22">
        <f>+G22</f>
        <v>8.2160000019939616E-3</v>
      </c>
      <c r="O22">
        <f ca="1">+C$11+C$12*$F22</f>
        <v>8.2160000019939616E-3</v>
      </c>
      <c r="Q22" s="2">
        <f>+C22-15018.5</f>
        <v>40082.200100000002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2024-01-11T04:00:48Z</dcterms:modified>
</cp:coreProperties>
</file>