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6B432E9-82C3-4CB8-8371-E220E7140C1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38" i="1" l="1"/>
  <c r="H23" i="2"/>
  <c r="B23" i="2"/>
  <c r="G23" i="2"/>
  <c r="C23" i="2"/>
  <c r="E23" i="2"/>
  <c r="D23" i="2"/>
  <c r="A23" i="2"/>
  <c r="H22" i="2"/>
  <c r="B22" i="2"/>
  <c r="G22" i="2"/>
  <c r="C22" i="2"/>
  <c r="D22" i="2"/>
  <c r="A22" i="2"/>
  <c r="H21" i="2"/>
  <c r="G21" i="2"/>
  <c r="D21" i="2"/>
  <c r="C21" i="2"/>
  <c r="E21" i="2"/>
  <c r="B21" i="2"/>
  <c r="A21" i="2"/>
  <c r="H20" i="2"/>
  <c r="G20" i="2"/>
  <c r="D20" i="2"/>
  <c r="C20" i="2"/>
  <c r="B20" i="2"/>
  <c r="A20" i="2"/>
  <c r="H19" i="2"/>
  <c r="B19" i="2"/>
  <c r="G19" i="2"/>
  <c r="C19" i="2"/>
  <c r="E19" i="2"/>
  <c r="D19" i="2"/>
  <c r="A19" i="2"/>
  <c r="H18" i="2"/>
  <c r="B18" i="2"/>
  <c r="G18" i="2"/>
  <c r="C18" i="2"/>
  <c r="E18" i="2"/>
  <c r="D18" i="2"/>
  <c r="A18" i="2"/>
  <c r="H17" i="2"/>
  <c r="G17" i="2"/>
  <c r="D17" i="2"/>
  <c r="C17" i="2"/>
  <c r="E17" i="2"/>
  <c r="B17" i="2"/>
  <c r="A17" i="2"/>
  <c r="H16" i="2"/>
  <c r="G16" i="2"/>
  <c r="D16" i="2"/>
  <c r="C16" i="2"/>
  <c r="B16" i="2"/>
  <c r="A16" i="2"/>
  <c r="H15" i="2"/>
  <c r="B15" i="2"/>
  <c r="G15" i="2"/>
  <c r="C15" i="2"/>
  <c r="E15" i="2"/>
  <c r="D15" i="2"/>
  <c r="A15" i="2"/>
  <c r="H14" i="2"/>
  <c r="B14" i="2"/>
  <c r="G14" i="2"/>
  <c r="C14" i="2"/>
  <c r="E14" i="2"/>
  <c r="D14" i="2"/>
  <c r="A14" i="2"/>
  <c r="H13" i="2"/>
  <c r="G13" i="2"/>
  <c r="D13" i="2"/>
  <c r="C13" i="2"/>
  <c r="B13" i="2"/>
  <c r="A13" i="2"/>
  <c r="H12" i="2"/>
  <c r="G12" i="2"/>
  <c r="D12" i="2"/>
  <c r="C12" i="2"/>
  <c r="E12" i="2"/>
  <c r="B12" i="2"/>
  <c r="A12" i="2"/>
  <c r="H11" i="2"/>
  <c r="B11" i="2"/>
  <c r="G11" i="2"/>
  <c r="C11" i="2"/>
  <c r="D11" i="2"/>
  <c r="A11" i="2"/>
  <c r="F16" i="1"/>
  <c r="E37" i="1"/>
  <c r="F37" i="1"/>
  <c r="E28" i="1"/>
  <c r="F28" i="1"/>
  <c r="E30" i="1"/>
  <c r="F30" i="1"/>
  <c r="G30" i="1"/>
  <c r="K30" i="1"/>
  <c r="E33" i="1"/>
  <c r="F33" i="1"/>
  <c r="E35" i="1"/>
  <c r="F35" i="1"/>
  <c r="G35" i="1"/>
  <c r="K35" i="1"/>
  <c r="E9" i="1"/>
  <c r="D9" i="1"/>
  <c r="Q36" i="1"/>
  <c r="Q37" i="1"/>
  <c r="Q35" i="1"/>
  <c r="Q33" i="1"/>
  <c r="Q34" i="1"/>
  <c r="C7" i="1"/>
  <c r="E38" i="1"/>
  <c r="F38" i="1"/>
  <c r="C8" i="1"/>
  <c r="E32" i="1"/>
  <c r="F32" i="1"/>
  <c r="G32" i="1"/>
  <c r="K32" i="1"/>
  <c r="C21" i="1"/>
  <c r="G21" i="1"/>
  <c r="H21" i="1"/>
  <c r="E21" i="1"/>
  <c r="F21" i="1"/>
  <c r="Q22" i="1"/>
  <c r="E23" i="1"/>
  <c r="F23" i="1"/>
  <c r="G23" i="1"/>
  <c r="K23" i="1"/>
  <c r="Q23" i="1"/>
  <c r="Q24" i="1"/>
  <c r="E25" i="1"/>
  <c r="F25" i="1"/>
  <c r="Q25" i="1"/>
  <c r="Q26" i="1"/>
  <c r="E27" i="1"/>
  <c r="F27" i="1"/>
  <c r="G27" i="1"/>
  <c r="K27" i="1"/>
  <c r="Q27" i="1"/>
  <c r="Q28" i="1"/>
  <c r="Q29" i="1"/>
  <c r="Q30" i="1"/>
  <c r="Q31" i="1"/>
  <c r="Q32" i="1"/>
  <c r="E11" i="2"/>
  <c r="E22" i="2"/>
  <c r="E26" i="1"/>
  <c r="G28" i="1"/>
  <c r="K28" i="1"/>
  <c r="Q21" i="1"/>
  <c r="G33" i="1"/>
  <c r="K33" i="1"/>
  <c r="E31" i="1"/>
  <c r="F31" i="1"/>
  <c r="G31" i="1"/>
  <c r="K31" i="1"/>
  <c r="G37" i="1"/>
  <c r="J37" i="1"/>
  <c r="C17" i="1"/>
  <c r="G38" i="1"/>
  <c r="I38" i="1"/>
  <c r="G25" i="1"/>
  <c r="K25" i="1"/>
  <c r="E36" i="1"/>
  <c r="F36" i="1"/>
  <c r="G36" i="1"/>
  <c r="J36" i="1"/>
  <c r="E29" i="1"/>
  <c r="F29" i="1"/>
  <c r="G29" i="1"/>
  <c r="K29" i="1"/>
  <c r="E24" i="1"/>
  <c r="F24" i="1"/>
  <c r="G24" i="1"/>
  <c r="K24" i="1"/>
  <c r="E22" i="1"/>
  <c r="F22" i="1"/>
  <c r="G22" i="1"/>
  <c r="E34" i="1"/>
  <c r="F34" i="1"/>
  <c r="G34" i="1"/>
  <c r="K34" i="1"/>
  <c r="E13" i="2"/>
  <c r="F26" i="1"/>
  <c r="G26" i="1"/>
  <c r="E16" i="2"/>
  <c r="K22" i="1"/>
  <c r="E20" i="2"/>
  <c r="K26" i="1"/>
  <c r="C12" i="1"/>
  <c r="C11" i="1"/>
  <c r="O29" i="1" l="1"/>
  <c r="O34" i="1"/>
  <c r="O32" i="1"/>
  <c r="O30" i="1"/>
  <c r="O38" i="1"/>
  <c r="O36" i="1"/>
  <c r="O35" i="1"/>
  <c r="O22" i="1"/>
  <c r="O28" i="1"/>
  <c r="O21" i="1"/>
  <c r="O26" i="1"/>
  <c r="O23" i="1"/>
  <c r="O24" i="1"/>
  <c r="C15" i="1"/>
  <c r="O37" i="1"/>
  <c r="O31" i="1"/>
  <c r="O25" i="1"/>
  <c r="O33" i="1"/>
  <c r="O27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<sst xmlns="http://schemas.openxmlformats.org/spreadsheetml/2006/main" count="203" uniqueCount="117">
  <si>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</si>
  <si>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</si>
  <si>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</si>
  <si>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</si>
  <si>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</si>
  <si>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</si>
  <si>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</si>
  <si>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</si>
  <si>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</si>
  <si>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</si>
  <si>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</si>
  <si>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</si>
  <si>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</si>
  <si>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</si>
  <si>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</si>
  <si>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</si>
  <si>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</si>
  <si>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</si>
  <si>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</si>
  <si>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</si>
  <si>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</si>
  <si>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</si>
  <si>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</si>
  <si>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</si>
  <si>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</si>
  <si>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IBVS 4888</t>
  </si>
  <si>
    <t>II</t>
  </si>
  <si>
    <t>IBVS 5263</t>
  </si>
  <si>
    <t>I</t>
  </si>
  <si>
    <t>IBVS 5287</t>
  </si>
  <si>
    <t>EA/SD:</t>
  </si>
  <si>
    <t>IBVS 5583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</si>
  <si>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</si>
  <si>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</si>
  <si>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</si>
  <si>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</si>
  <si>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</si>
  <si>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</si>
  <si>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IBVS 5741</t>
  </si>
  <si>
    <t>IBVS 5781</t>
  </si>
  <si>
    <t>Start of linear fit &gt;&gt;&gt;&gt;&gt;&gt;&gt;&gt;&gt;&gt;&gt;&gt;&gt;&gt;&gt;&gt;&gt;&gt;&gt;&gt;&gt;</t>
  </si>
  <si>
    <t>IBVS 5945</t>
  </si>
  <si>
    <t>IBVS 5984</t>
  </si>
  <si>
    <t>Add cycle</t>
  </si>
  <si>
    <t>Old Cycle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</si>
  <si>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</si>
  <si>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</si>
  <si>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</si>
  <si>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</si>
  <si>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</si>
  <si>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</si>
  <si>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</si>
  <si>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</si>
  <si>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</si>
  <si>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</si>
  <si>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</si>
  <si>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2451081.4175 </t>
  </si>
  <si>
    <t> 24.09.1998 22:01 </t>
  </si>
  <si>
    <t> -0.0027 </t>
  </si>
  <si>
    <t>E </t>
  </si>
  <si>
    <t>?</t>
  </si>
  <si>
    <t> M.Zejda </t>
  </si>
  <si>
    <t>IBVS 4888 </t>
  </si>
  <si>
    <t>2451378.4994 </t>
  </si>
  <si>
    <t> 18.07.1999 23:59 </t>
  </si>
  <si>
    <t> 0.0009 </t>
  </si>
  <si>
    <t>IBVS 5263 </t>
  </si>
  <si>
    <t>2451394.4286 </t>
  </si>
  <si>
    <t> 03.08.1999 22:17 </t>
  </si>
  <si>
    <t> 0.0010 </t>
  </si>
  <si>
    <t>2451778.3205 </t>
  </si>
  <si>
    <t> 21.08.2000 19:41 </t>
  </si>
  <si>
    <t>IBVS 5287 </t>
  </si>
  <si>
    <t>2452094.509 </t>
  </si>
  <si>
    <t> 04.07.2001 00:12 </t>
  </si>
  <si>
    <t> -0.004 </t>
  </si>
  <si>
    <t> R.Diethelm </t>
  </si>
  <si>
    <t> BBS 126 </t>
  </si>
  <si>
    <t>2452133.5417 </t>
  </si>
  <si>
    <t> 12.08.2001 01:00 </t>
  </si>
  <si>
    <t> 0.0025 </t>
  </si>
  <si>
    <t>IBVS 5583 </t>
  </si>
  <si>
    <t>2452141.5047 </t>
  </si>
  <si>
    <t> 20.08.2001 00:06 </t>
  </si>
  <si>
    <t>2452877.4318 </t>
  </si>
  <si>
    <t> 25.08.2003 22:21 </t>
  </si>
  <si>
    <t> 0.0022 </t>
  </si>
  <si>
    <t>2453613.3574 </t>
  </si>
  <si>
    <t> 30.08.2005 20:34 </t>
  </si>
  <si>
    <t> 0.0020 </t>
  </si>
  <si>
    <t> M. Zejda et al. </t>
  </si>
  <si>
    <t>IBVS 5741 </t>
  </si>
  <si>
    <t>2453933.5302 </t>
  </si>
  <si>
    <t> 17.07.2006 00:43 </t>
  </si>
  <si>
    <t> -0.0007 </t>
  </si>
  <si>
    <t>C </t>
  </si>
  <si>
    <t> R. Diethelm </t>
  </si>
  <si>
    <t> BBS 133 (=IBVS 5781) </t>
  </si>
  <si>
    <t>2455360.7828 </t>
  </si>
  <si>
    <t> 13.06.2010 06:47 </t>
  </si>
  <si>
    <t> 0.0018 </t>
  </si>
  <si>
    <t>IBVS 5945 </t>
  </si>
  <si>
    <t>2455385.4717 </t>
  </si>
  <si>
    <t> 07.07.2010 23:19 </t>
  </si>
  <si>
    <t> 0.0006 </t>
  </si>
  <si>
    <t>-I</t>
  </si>
  <si>
    <t> F.Agerer </t>
  </si>
  <si>
    <t>BAVM 215 </t>
  </si>
  <si>
    <t>2455389.4534 </t>
  </si>
  <si>
    <t> 11.07.2010 22:52 </t>
  </si>
  <si>
    <t>0</t>
  </si>
  <si>
    <t> 0.0000 </t>
  </si>
  <si>
    <t>s5</t>
  </si>
  <si>
    <t>s6</t>
  </si>
  <si>
    <t>s7</t>
  </si>
  <si>
    <t>CCD?</t>
  </si>
  <si>
    <t>V0770 Aql / gsc 1076-0371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</si>
</sst>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 Unicode MS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>
      <alignment vertical="top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 wrapText="1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>
      <alignment vertical="top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9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9" fillId="2" borderId="11" xfId="7" applyFill="1" applyBorder="1" applyAlignment="1" applyProtection="1">
      <alignment horizontal="right" vertical="top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V0770 Aql - O-C Diagr.</a:t>
            </a:r>
          </a:p>
        </c:rich>
      </c:tx>
      <c:layout>
        <c:manualLayout>
          <c:xMode val="edge"/>
          <c:yMode val="edge"/>
          <c:x val="0.38001062652556561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5407132038284"/>
          <c:y val="0.14678942920199375"/>
          <c:w val="0.82496317447199397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14021.5</c:v>
                </c:pt>
                <c:pt idx="2">
                  <c:v>14208</c:v>
                </c:pt>
                <c:pt idx="3">
                  <c:v>14218</c:v>
                </c:pt>
                <c:pt idx="4">
                  <c:v>14459</c:v>
                </c:pt>
                <c:pt idx="5">
                  <c:v>14682</c:v>
                </c:pt>
                <c:pt idx="6">
                  <c:v>14687</c:v>
                </c:pt>
                <c:pt idx="7">
                  <c:v>14687</c:v>
                </c:pt>
                <c:pt idx="8">
                  <c:v>14687</c:v>
                </c:pt>
                <c:pt idx="9">
                  <c:v>15149</c:v>
                </c:pt>
                <c:pt idx="10">
                  <c:v>15149</c:v>
                </c:pt>
                <c:pt idx="11">
                  <c:v>15149</c:v>
                </c:pt>
                <c:pt idx="12">
                  <c:v>15611</c:v>
                </c:pt>
                <c:pt idx="13">
                  <c:v>15812</c:v>
                </c:pt>
                <c:pt idx="14">
                  <c:v>16708</c:v>
                </c:pt>
                <c:pt idx="15">
                  <c:v>16723.5</c:v>
                </c:pt>
                <c:pt idx="16">
                  <c:v>16726</c:v>
                </c:pt>
                <c:pt idx="17">
                  <c:v>14657.5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AC-4C39-9191-E97C231AACE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2.8E-3</c:v>
                  </c:pt>
                  <c:pt idx="2">
                    <c:v>3.8E-3</c:v>
                  </c:pt>
                  <c:pt idx="3">
                    <c:v>3.3E-3</c:v>
                  </c:pt>
                  <c:pt idx="4">
                    <c:v>3.3E-3</c:v>
                  </c:pt>
                  <c:pt idx="5">
                    <c:v>1.5E-3</c:v>
                  </c:pt>
                  <c:pt idx="6">
                    <c:v>5.7000000000000002E-3</c:v>
                  </c:pt>
                  <c:pt idx="7">
                    <c:v>5.5999999999999999E-3</c:v>
                  </c:pt>
                  <c:pt idx="8">
                    <c:v>5.8999999999999999E-3</c:v>
                  </c:pt>
                  <c:pt idx="9">
                    <c:v>2.3999999999999998E-3</c:v>
                  </c:pt>
                  <c:pt idx="10">
                    <c:v>2.5000000000000001E-3</c:v>
                  </c:pt>
                  <c:pt idx="11">
                    <c:v>2.5000000000000001E-3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3.8999999999999998E-3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2.8E-3</c:v>
                  </c:pt>
                  <c:pt idx="2">
                    <c:v>3.8E-3</c:v>
                  </c:pt>
                  <c:pt idx="3">
                    <c:v>3.3E-3</c:v>
                  </c:pt>
                  <c:pt idx="4">
                    <c:v>3.3E-3</c:v>
                  </c:pt>
                  <c:pt idx="5">
                    <c:v>1.5E-3</c:v>
                  </c:pt>
                  <c:pt idx="6">
                    <c:v>5.7000000000000002E-3</c:v>
                  </c:pt>
                  <c:pt idx="7">
                    <c:v>5.5999999999999999E-3</c:v>
                  </c:pt>
                  <c:pt idx="8">
                    <c:v>5.8999999999999999E-3</c:v>
                  </c:pt>
                  <c:pt idx="9">
                    <c:v>2.3999999999999998E-3</c:v>
                  </c:pt>
                  <c:pt idx="10">
                    <c:v>2.5000000000000001E-3</c:v>
                  </c:pt>
                  <c:pt idx="11">
                    <c:v>2.5000000000000001E-3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3.8999999999999998E-3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14021.5</c:v>
                </c:pt>
                <c:pt idx="2">
                  <c:v>14208</c:v>
                </c:pt>
                <c:pt idx="3">
                  <c:v>14218</c:v>
                </c:pt>
                <c:pt idx="4">
                  <c:v>14459</c:v>
                </c:pt>
                <c:pt idx="5">
                  <c:v>14682</c:v>
                </c:pt>
                <c:pt idx="6">
                  <c:v>14687</c:v>
                </c:pt>
                <c:pt idx="7">
                  <c:v>14687</c:v>
                </c:pt>
                <c:pt idx="8">
                  <c:v>14687</c:v>
                </c:pt>
                <c:pt idx="9">
                  <c:v>15149</c:v>
                </c:pt>
                <c:pt idx="10">
                  <c:v>15149</c:v>
                </c:pt>
                <c:pt idx="11">
                  <c:v>15149</c:v>
                </c:pt>
                <c:pt idx="12">
                  <c:v>15611</c:v>
                </c:pt>
                <c:pt idx="13">
                  <c:v>15812</c:v>
                </c:pt>
                <c:pt idx="14">
                  <c:v>16708</c:v>
                </c:pt>
                <c:pt idx="15">
                  <c:v>16723.5</c:v>
                </c:pt>
                <c:pt idx="16">
                  <c:v>16726</c:v>
                </c:pt>
                <c:pt idx="17">
                  <c:v>14657.5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7">
                  <c:v>0.31582500000513392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AC-4C39-9191-E97C231AACE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2.8E-3</c:v>
                  </c:pt>
                  <c:pt idx="2">
                    <c:v>3.8E-3</c:v>
                  </c:pt>
                  <c:pt idx="3">
                    <c:v>3.3E-3</c:v>
                  </c:pt>
                  <c:pt idx="4">
                    <c:v>3.3E-3</c:v>
                  </c:pt>
                  <c:pt idx="5">
                    <c:v>1.5E-3</c:v>
                  </c:pt>
                  <c:pt idx="6">
                    <c:v>5.7000000000000002E-3</c:v>
                  </c:pt>
                  <c:pt idx="7">
                    <c:v>5.5999999999999999E-3</c:v>
                  </c:pt>
                  <c:pt idx="8">
                    <c:v>5.8999999999999999E-3</c:v>
                  </c:pt>
                  <c:pt idx="9">
                    <c:v>2.3999999999999998E-3</c:v>
                  </c:pt>
                  <c:pt idx="10">
                    <c:v>2.5000000000000001E-3</c:v>
                  </c:pt>
                  <c:pt idx="11">
                    <c:v>2.5000000000000001E-3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3.8999999999999998E-3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2.8E-3</c:v>
                  </c:pt>
                  <c:pt idx="2">
                    <c:v>3.8E-3</c:v>
                  </c:pt>
                  <c:pt idx="3">
                    <c:v>3.3E-3</c:v>
                  </c:pt>
                  <c:pt idx="4">
                    <c:v>3.3E-3</c:v>
                  </c:pt>
                  <c:pt idx="5">
                    <c:v>1.5E-3</c:v>
                  </c:pt>
                  <c:pt idx="6">
                    <c:v>5.7000000000000002E-3</c:v>
                  </c:pt>
                  <c:pt idx="7">
                    <c:v>5.5999999999999999E-3</c:v>
                  </c:pt>
                  <c:pt idx="8">
                    <c:v>5.8999999999999999E-3</c:v>
                  </c:pt>
                  <c:pt idx="9">
                    <c:v>2.3999999999999998E-3</c:v>
                  </c:pt>
                  <c:pt idx="10">
                    <c:v>2.5000000000000001E-3</c:v>
                  </c:pt>
                  <c:pt idx="11">
                    <c:v>2.5000000000000001E-3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3.8999999999999998E-3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14021.5</c:v>
                </c:pt>
                <c:pt idx="2">
                  <c:v>14208</c:v>
                </c:pt>
                <c:pt idx="3">
                  <c:v>14218</c:v>
                </c:pt>
                <c:pt idx="4">
                  <c:v>14459</c:v>
                </c:pt>
                <c:pt idx="5">
                  <c:v>14682</c:v>
                </c:pt>
                <c:pt idx="6">
                  <c:v>14687</c:v>
                </c:pt>
                <c:pt idx="7">
                  <c:v>14687</c:v>
                </c:pt>
                <c:pt idx="8">
                  <c:v>14687</c:v>
                </c:pt>
                <c:pt idx="9">
                  <c:v>15149</c:v>
                </c:pt>
                <c:pt idx="10">
                  <c:v>15149</c:v>
                </c:pt>
                <c:pt idx="11">
                  <c:v>15149</c:v>
                </c:pt>
                <c:pt idx="12">
                  <c:v>15611</c:v>
                </c:pt>
                <c:pt idx="13">
                  <c:v>15812</c:v>
                </c:pt>
                <c:pt idx="14">
                  <c:v>16708</c:v>
                </c:pt>
                <c:pt idx="15">
                  <c:v>16723.5</c:v>
                </c:pt>
                <c:pt idx="16">
                  <c:v>16726</c:v>
                </c:pt>
                <c:pt idx="17">
                  <c:v>14657.5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15">
                  <c:v>0.36778500000218628</c:v>
                </c:pt>
                <c:pt idx="16">
                  <c:v>0.36725999999907799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3AC-4C39-9191-E97C231AACE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2.8E-3</c:v>
                  </c:pt>
                  <c:pt idx="2">
                    <c:v>3.8E-3</c:v>
                  </c:pt>
                  <c:pt idx="3">
                    <c:v>3.3E-3</c:v>
                  </c:pt>
                  <c:pt idx="4">
                    <c:v>3.3E-3</c:v>
                  </c:pt>
                  <c:pt idx="5">
                    <c:v>1.5E-3</c:v>
                  </c:pt>
                  <c:pt idx="6">
                    <c:v>5.7000000000000002E-3</c:v>
                  </c:pt>
                  <c:pt idx="7">
                    <c:v>5.5999999999999999E-3</c:v>
                  </c:pt>
                  <c:pt idx="8">
                    <c:v>5.8999999999999999E-3</c:v>
                  </c:pt>
                  <c:pt idx="9">
                    <c:v>2.3999999999999998E-3</c:v>
                  </c:pt>
                  <c:pt idx="10">
                    <c:v>2.5000000000000001E-3</c:v>
                  </c:pt>
                  <c:pt idx="11">
                    <c:v>2.5000000000000001E-3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3.8999999999999998E-3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2.8E-3</c:v>
                  </c:pt>
                  <c:pt idx="2">
                    <c:v>3.8E-3</c:v>
                  </c:pt>
                  <c:pt idx="3">
                    <c:v>3.3E-3</c:v>
                  </c:pt>
                  <c:pt idx="4">
                    <c:v>3.3E-3</c:v>
                  </c:pt>
                  <c:pt idx="5">
                    <c:v>1.5E-3</c:v>
                  </c:pt>
                  <c:pt idx="6">
                    <c:v>5.7000000000000002E-3</c:v>
                  </c:pt>
                  <c:pt idx="7">
                    <c:v>5.5999999999999999E-3</c:v>
                  </c:pt>
                  <c:pt idx="8">
                    <c:v>5.8999999999999999E-3</c:v>
                  </c:pt>
                  <c:pt idx="9">
                    <c:v>2.3999999999999998E-3</c:v>
                  </c:pt>
                  <c:pt idx="10">
                    <c:v>2.5000000000000001E-3</c:v>
                  </c:pt>
                  <c:pt idx="11">
                    <c:v>2.5000000000000001E-3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3.8999999999999998E-3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14021.5</c:v>
                </c:pt>
                <c:pt idx="2">
                  <c:v>14208</c:v>
                </c:pt>
                <c:pt idx="3">
                  <c:v>14218</c:v>
                </c:pt>
                <c:pt idx="4">
                  <c:v>14459</c:v>
                </c:pt>
                <c:pt idx="5">
                  <c:v>14682</c:v>
                </c:pt>
                <c:pt idx="6">
                  <c:v>14687</c:v>
                </c:pt>
                <c:pt idx="7">
                  <c:v>14687</c:v>
                </c:pt>
                <c:pt idx="8">
                  <c:v>14687</c:v>
                </c:pt>
                <c:pt idx="9">
                  <c:v>15149</c:v>
                </c:pt>
                <c:pt idx="10">
                  <c:v>15149</c:v>
                </c:pt>
                <c:pt idx="11">
                  <c:v>15149</c:v>
                </c:pt>
                <c:pt idx="12">
                  <c:v>15611</c:v>
                </c:pt>
                <c:pt idx="13">
                  <c:v>15812</c:v>
                </c:pt>
                <c:pt idx="14">
                  <c:v>16708</c:v>
                </c:pt>
                <c:pt idx="15">
                  <c:v>16723.5</c:v>
                </c:pt>
                <c:pt idx="16">
                  <c:v>16726</c:v>
                </c:pt>
                <c:pt idx="17">
                  <c:v>14657.5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0.30236500000319211</c:v>
                </c:pt>
                <c:pt idx="2">
                  <c:v>0.31028000000515021</c:v>
                </c:pt>
                <c:pt idx="3">
                  <c:v>0.31058000000484753</c:v>
                </c:pt>
                <c:pt idx="4">
                  <c:v>0.31599000000278465</c:v>
                </c:pt>
                <c:pt idx="5">
                  <c:v>0.32272000000375556</c:v>
                </c:pt>
                <c:pt idx="6">
                  <c:v>0.32057000000349944</c:v>
                </c:pt>
                <c:pt idx="7">
                  <c:v>0.32127000000036787</c:v>
                </c:pt>
                <c:pt idx="8">
                  <c:v>0.32246999999915715</c:v>
                </c:pt>
                <c:pt idx="9">
                  <c:v>0.33318999999755761</c:v>
                </c:pt>
                <c:pt idx="10">
                  <c:v>0.33378999999695225</c:v>
                </c:pt>
                <c:pt idx="11">
                  <c:v>0.33398999999917578</c:v>
                </c:pt>
                <c:pt idx="12">
                  <c:v>0.3436100000035367</c:v>
                </c:pt>
                <c:pt idx="13">
                  <c:v>0.34552000000257976</c:v>
                </c:pt>
                <c:pt idx="14">
                  <c:v>0.36867999999958556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3AC-4C39-9191-E97C231AACE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2.8E-3</c:v>
                  </c:pt>
                  <c:pt idx="2">
                    <c:v>3.8E-3</c:v>
                  </c:pt>
                  <c:pt idx="3">
                    <c:v>3.3E-3</c:v>
                  </c:pt>
                  <c:pt idx="4">
                    <c:v>3.3E-3</c:v>
                  </c:pt>
                  <c:pt idx="5">
                    <c:v>1.5E-3</c:v>
                  </c:pt>
                  <c:pt idx="6">
                    <c:v>5.7000000000000002E-3</c:v>
                  </c:pt>
                  <c:pt idx="7">
                    <c:v>5.5999999999999999E-3</c:v>
                  </c:pt>
                  <c:pt idx="8">
                    <c:v>5.8999999999999999E-3</c:v>
                  </c:pt>
                  <c:pt idx="9">
                    <c:v>2.3999999999999998E-3</c:v>
                  </c:pt>
                  <c:pt idx="10">
                    <c:v>2.5000000000000001E-3</c:v>
                  </c:pt>
                  <c:pt idx="11">
                    <c:v>2.5000000000000001E-3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3.8999999999999998E-3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2.8E-3</c:v>
                  </c:pt>
                  <c:pt idx="2">
                    <c:v>3.8E-3</c:v>
                  </c:pt>
                  <c:pt idx="3">
                    <c:v>3.3E-3</c:v>
                  </c:pt>
                  <c:pt idx="4">
                    <c:v>3.3E-3</c:v>
                  </c:pt>
                  <c:pt idx="5">
                    <c:v>1.5E-3</c:v>
                  </c:pt>
                  <c:pt idx="6">
                    <c:v>5.7000000000000002E-3</c:v>
                  </c:pt>
                  <c:pt idx="7">
                    <c:v>5.5999999999999999E-3</c:v>
                  </c:pt>
                  <c:pt idx="8">
                    <c:v>5.8999999999999999E-3</c:v>
                  </c:pt>
                  <c:pt idx="9">
                    <c:v>2.3999999999999998E-3</c:v>
                  </c:pt>
                  <c:pt idx="10">
                    <c:v>2.5000000000000001E-3</c:v>
                  </c:pt>
                  <c:pt idx="11">
                    <c:v>2.5000000000000001E-3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3.8999999999999998E-3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14021.5</c:v>
                </c:pt>
                <c:pt idx="2">
                  <c:v>14208</c:v>
                </c:pt>
                <c:pt idx="3">
                  <c:v>14218</c:v>
                </c:pt>
                <c:pt idx="4">
                  <c:v>14459</c:v>
                </c:pt>
                <c:pt idx="5">
                  <c:v>14682</c:v>
                </c:pt>
                <c:pt idx="6">
                  <c:v>14687</c:v>
                </c:pt>
                <c:pt idx="7">
                  <c:v>14687</c:v>
                </c:pt>
                <c:pt idx="8">
                  <c:v>14687</c:v>
                </c:pt>
                <c:pt idx="9">
                  <c:v>15149</c:v>
                </c:pt>
                <c:pt idx="10">
                  <c:v>15149</c:v>
                </c:pt>
                <c:pt idx="11">
                  <c:v>15149</c:v>
                </c:pt>
                <c:pt idx="12">
                  <c:v>15611</c:v>
                </c:pt>
                <c:pt idx="13">
                  <c:v>15812</c:v>
                </c:pt>
                <c:pt idx="14">
                  <c:v>16708</c:v>
                </c:pt>
                <c:pt idx="15">
                  <c:v>16723.5</c:v>
                </c:pt>
                <c:pt idx="16">
                  <c:v>16726</c:v>
                </c:pt>
                <c:pt idx="17">
                  <c:v>14657.5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3AC-4C39-9191-E97C231AACE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2.8E-3</c:v>
                  </c:pt>
                  <c:pt idx="2">
                    <c:v>3.8E-3</c:v>
                  </c:pt>
                  <c:pt idx="3">
                    <c:v>3.3E-3</c:v>
                  </c:pt>
                  <c:pt idx="4">
                    <c:v>3.3E-3</c:v>
                  </c:pt>
                  <c:pt idx="5">
                    <c:v>1.5E-3</c:v>
                  </c:pt>
                  <c:pt idx="6">
                    <c:v>5.7000000000000002E-3</c:v>
                  </c:pt>
                  <c:pt idx="7">
                    <c:v>5.5999999999999999E-3</c:v>
                  </c:pt>
                  <c:pt idx="8">
                    <c:v>5.8999999999999999E-3</c:v>
                  </c:pt>
                  <c:pt idx="9">
                    <c:v>2.3999999999999998E-3</c:v>
                  </c:pt>
                  <c:pt idx="10">
                    <c:v>2.5000000000000001E-3</c:v>
                  </c:pt>
                  <c:pt idx="11">
                    <c:v>2.5000000000000001E-3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3.8999999999999998E-3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2.8E-3</c:v>
                  </c:pt>
                  <c:pt idx="2">
                    <c:v>3.8E-3</c:v>
                  </c:pt>
                  <c:pt idx="3">
                    <c:v>3.3E-3</c:v>
                  </c:pt>
                  <c:pt idx="4">
                    <c:v>3.3E-3</c:v>
                  </c:pt>
                  <c:pt idx="5">
                    <c:v>1.5E-3</c:v>
                  </c:pt>
                  <c:pt idx="6">
                    <c:v>5.7000000000000002E-3</c:v>
                  </c:pt>
                  <c:pt idx="7">
                    <c:v>5.5999999999999999E-3</c:v>
                  </c:pt>
                  <c:pt idx="8">
                    <c:v>5.8999999999999999E-3</c:v>
                  </c:pt>
                  <c:pt idx="9">
                    <c:v>2.3999999999999998E-3</c:v>
                  </c:pt>
                  <c:pt idx="10">
                    <c:v>2.5000000000000001E-3</c:v>
                  </c:pt>
                  <c:pt idx="11">
                    <c:v>2.5000000000000001E-3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3.8999999999999998E-3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14021.5</c:v>
                </c:pt>
                <c:pt idx="2">
                  <c:v>14208</c:v>
                </c:pt>
                <c:pt idx="3">
                  <c:v>14218</c:v>
                </c:pt>
                <c:pt idx="4">
                  <c:v>14459</c:v>
                </c:pt>
                <c:pt idx="5">
                  <c:v>14682</c:v>
                </c:pt>
                <c:pt idx="6">
                  <c:v>14687</c:v>
                </c:pt>
                <c:pt idx="7">
                  <c:v>14687</c:v>
                </c:pt>
                <c:pt idx="8">
                  <c:v>14687</c:v>
                </c:pt>
                <c:pt idx="9">
                  <c:v>15149</c:v>
                </c:pt>
                <c:pt idx="10">
                  <c:v>15149</c:v>
                </c:pt>
                <c:pt idx="11">
                  <c:v>15149</c:v>
                </c:pt>
                <c:pt idx="12">
                  <c:v>15611</c:v>
                </c:pt>
                <c:pt idx="13">
                  <c:v>15812</c:v>
                </c:pt>
                <c:pt idx="14">
                  <c:v>16708</c:v>
                </c:pt>
                <c:pt idx="15">
                  <c:v>16723.5</c:v>
                </c:pt>
                <c:pt idx="16">
                  <c:v>16726</c:v>
                </c:pt>
                <c:pt idx="17">
                  <c:v>14657.5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3AC-4C39-9191-E97C231AACE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2.8E-3</c:v>
                  </c:pt>
                  <c:pt idx="2">
                    <c:v>3.8E-3</c:v>
                  </c:pt>
                  <c:pt idx="3">
                    <c:v>3.3E-3</c:v>
                  </c:pt>
                  <c:pt idx="4">
                    <c:v>3.3E-3</c:v>
                  </c:pt>
                  <c:pt idx="5">
                    <c:v>1.5E-3</c:v>
                  </c:pt>
                  <c:pt idx="6">
                    <c:v>5.7000000000000002E-3</c:v>
                  </c:pt>
                  <c:pt idx="7">
                    <c:v>5.5999999999999999E-3</c:v>
                  </c:pt>
                  <c:pt idx="8">
                    <c:v>5.8999999999999999E-3</c:v>
                  </c:pt>
                  <c:pt idx="9">
                    <c:v>2.3999999999999998E-3</c:v>
                  </c:pt>
                  <c:pt idx="10">
                    <c:v>2.5000000000000001E-3</c:v>
                  </c:pt>
                  <c:pt idx="11">
                    <c:v>2.5000000000000001E-3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3.8999999999999998E-3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2.8E-3</c:v>
                  </c:pt>
                  <c:pt idx="2">
                    <c:v>3.8E-3</c:v>
                  </c:pt>
                  <c:pt idx="3">
                    <c:v>3.3E-3</c:v>
                  </c:pt>
                  <c:pt idx="4">
                    <c:v>3.3E-3</c:v>
                  </c:pt>
                  <c:pt idx="5">
                    <c:v>1.5E-3</c:v>
                  </c:pt>
                  <c:pt idx="6">
                    <c:v>5.7000000000000002E-3</c:v>
                  </c:pt>
                  <c:pt idx="7">
                    <c:v>5.5999999999999999E-3</c:v>
                  </c:pt>
                  <c:pt idx="8">
                    <c:v>5.8999999999999999E-3</c:v>
                  </c:pt>
                  <c:pt idx="9">
                    <c:v>2.3999999999999998E-3</c:v>
                  </c:pt>
                  <c:pt idx="10">
                    <c:v>2.5000000000000001E-3</c:v>
                  </c:pt>
                  <c:pt idx="11">
                    <c:v>2.5000000000000001E-3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3.8999999999999998E-3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14021.5</c:v>
                </c:pt>
                <c:pt idx="2">
                  <c:v>14208</c:v>
                </c:pt>
                <c:pt idx="3">
                  <c:v>14218</c:v>
                </c:pt>
                <c:pt idx="4">
                  <c:v>14459</c:v>
                </c:pt>
                <c:pt idx="5">
                  <c:v>14682</c:v>
                </c:pt>
                <c:pt idx="6">
                  <c:v>14687</c:v>
                </c:pt>
                <c:pt idx="7">
                  <c:v>14687</c:v>
                </c:pt>
                <c:pt idx="8">
                  <c:v>14687</c:v>
                </c:pt>
                <c:pt idx="9">
                  <c:v>15149</c:v>
                </c:pt>
                <c:pt idx="10">
                  <c:v>15149</c:v>
                </c:pt>
                <c:pt idx="11">
                  <c:v>15149</c:v>
                </c:pt>
                <c:pt idx="12">
                  <c:v>15611</c:v>
                </c:pt>
                <c:pt idx="13">
                  <c:v>15812</c:v>
                </c:pt>
                <c:pt idx="14">
                  <c:v>16708</c:v>
                </c:pt>
                <c:pt idx="15">
                  <c:v>16723.5</c:v>
                </c:pt>
                <c:pt idx="16">
                  <c:v>16726</c:v>
                </c:pt>
                <c:pt idx="17">
                  <c:v>14657.5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3AC-4C39-9191-E97C231AACE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14021.5</c:v>
                </c:pt>
                <c:pt idx="2">
                  <c:v>14208</c:v>
                </c:pt>
                <c:pt idx="3">
                  <c:v>14218</c:v>
                </c:pt>
                <c:pt idx="4">
                  <c:v>14459</c:v>
                </c:pt>
                <c:pt idx="5">
                  <c:v>14682</c:v>
                </c:pt>
                <c:pt idx="6">
                  <c:v>14687</c:v>
                </c:pt>
                <c:pt idx="7">
                  <c:v>14687</c:v>
                </c:pt>
                <c:pt idx="8">
                  <c:v>14687</c:v>
                </c:pt>
                <c:pt idx="9">
                  <c:v>15149</c:v>
                </c:pt>
                <c:pt idx="10">
                  <c:v>15149</c:v>
                </c:pt>
                <c:pt idx="11">
                  <c:v>15149</c:v>
                </c:pt>
                <c:pt idx="12">
                  <c:v>15611</c:v>
                </c:pt>
                <c:pt idx="13">
                  <c:v>15812</c:v>
                </c:pt>
                <c:pt idx="14">
                  <c:v>16708</c:v>
                </c:pt>
                <c:pt idx="15">
                  <c:v>16723.5</c:v>
                </c:pt>
                <c:pt idx="16">
                  <c:v>16726</c:v>
                </c:pt>
                <c:pt idx="17">
                  <c:v>14657.5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-1.1330726986861217E-3</c:v>
                </c:pt>
                <c:pt idx="1">
                  <c:v>0.30706374724618513</c:v>
                </c:pt>
                <c:pt idx="2">
                  <c:v>0.31116307377471053</c:v>
                </c:pt>
                <c:pt idx="3">
                  <c:v>0.31138287680573062</c:v>
                </c:pt>
                <c:pt idx="4">
                  <c:v>0.31668012985331567</c:v>
                </c:pt>
                <c:pt idx="5">
                  <c:v>0.32158173744506452</c:v>
                </c:pt>
                <c:pt idx="6">
                  <c:v>0.32169163896057462</c:v>
                </c:pt>
                <c:pt idx="7">
                  <c:v>0.32169163896057462</c:v>
                </c:pt>
                <c:pt idx="8">
                  <c:v>0.32169163896057462</c:v>
                </c:pt>
                <c:pt idx="9">
                  <c:v>0.33184653899370448</c:v>
                </c:pt>
                <c:pt idx="10">
                  <c:v>0.33184653899370448</c:v>
                </c:pt>
                <c:pt idx="11">
                  <c:v>0.33184653899370448</c:v>
                </c:pt>
                <c:pt idx="12">
                  <c:v>0.34200143902683433</c:v>
                </c:pt>
                <c:pt idx="13">
                  <c:v>0.34641947995033889</c:v>
                </c:pt>
                <c:pt idx="14">
                  <c:v>0.36611383152974231</c:v>
                </c:pt>
                <c:pt idx="15">
                  <c:v>0.36645452622782348</c:v>
                </c:pt>
                <c:pt idx="16">
                  <c:v>0.36650947698557851</c:v>
                </c:pt>
                <c:pt idx="17">
                  <c:v>0.32104322001906521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3AC-4C39-9191-E97C231AA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3793160"/>
        <c:axId val="1"/>
      </c:scatterChart>
      <c:valAx>
        <c:axId val="573793160"/>
        <c:scaling>
          <c:orientation val="minMax"/>
          <c:min val="1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54874419236408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28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706240487062402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3793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287703192352097"/>
          <c:y val="0.9204921861831491"/>
          <c:w val="0.61796138496386577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V0770 Aql - O-C Diagr.</a:t>
            </a:r>
          </a:p>
        </c:rich>
      </c:tx>
      <c:layout>
        <c:manualLayout>
          <c:xMode val="edge"/>
          <c:yMode val="edge"/>
          <c:x val="0.37538025831877397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73870106702149"/>
          <c:y val="0.14634168126798494"/>
          <c:w val="0.81914954403550655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14021.5</c:v>
                </c:pt>
                <c:pt idx="2">
                  <c:v>14208</c:v>
                </c:pt>
                <c:pt idx="3">
                  <c:v>14218</c:v>
                </c:pt>
                <c:pt idx="4">
                  <c:v>14459</c:v>
                </c:pt>
                <c:pt idx="5">
                  <c:v>14682</c:v>
                </c:pt>
                <c:pt idx="6">
                  <c:v>14687</c:v>
                </c:pt>
                <c:pt idx="7">
                  <c:v>14687</c:v>
                </c:pt>
                <c:pt idx="8">
                  <c:v>14687</c:v>
                </c:pt>
                <c:pt idx="9">
                  <c:v>15149</c:v>
                </c:pt>
                <c:pt idx="10">
                  <c:v>15149</c:v>
                </c:pt>
                <c:pt idx="11">
                  <c:v>15149</c:v>
                </c:pt>
                <c:pt idx="12">
                  <c:v>15611</c:v>
                </c:pt>
                <c:pt idx="13">
                  <c:v>15812</c:v>
                </c:pt>
                <c:pt idx="14">
                  <c:v>16708</c:v>
                </c:pt>
                <c:pt idx="15">
                  <c:v>16723.5</c:v>
                </c:pt>
                <c:pt idx="16">
                  <c:v>16726</c:v>
                </c:pt>
                <c:pt idx="17">
                  <c:v>14657.5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DA-4BC3-93B1-C3812ED6669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2.8E-3</c:v>
                  </c:pt>
                  <c:pt idx="2">
                    <c:v>3.8E-3</c:v>
                  </c:pt>
                  <c:pt idx="3">
                    <c:v>3.3E-3</c:v>
                  </c:pt>
                  <c:pt idx="4">
                    <c:v>3.3E-3</c:v>
                  </c:pt>
                  <c:pt idx="5">
                    <c:v>1.5E-3</c:v>
                  </c:pt>
                  <c:pt idx="6">
                    <c:v>5.7000000000000002E-3</c:v>
                  </c:pt>
                  <c:pt idx="7">
                    <c:v>5.5999999999999999E-3</c:v>
                  </c:pt>
                  <c:pt idx="8">
                    <c:v>5.8999999999999999E-3</c:v>
                  </c:pt>
                  <c:pt idx="9">
                    <c:v>2.3999999999999998E-3</c:v>
                  </c:pt>
                  <c:pt idx="10">
                    <c:v>2.5000000000000001E-3</c:v>
                  </c:pt>
                  <c:pt idx="11">
                    <c:v>2.5000000000000001E-3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3.8999999999999998E-3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2.8E-3</c:v>
                  </c:pt>
                  <c:pt idx="2">
                    <c:v>3.8E-3</c:v>
                  </c:pt>
                  <c:pt idx="3">
                    <c:v>3.3E-3</c:v>
                  </c:pt>
                  <c:pt idx="4">
                    <c:v>3.3E-3</c:v>
                  </c:pt>
                  <c:pt idx="5">
                    <c:v>1.5E-3</c:v>
                  </c:pt>
                  <c:pt idx="6">
                    <c:v>5.7000000000000002E-3</c:v>
                  </c:pt>
                  <c:pt idx="7">
                    <c:v>5.5999999999999999E-3</c:v>
                  </c:pt>
                  <c:pt idx="8">
                    <c:v>5.8999999999999999E-3</c:v>
                  </c:pt>
                  <c:pt idx="9">
                    <c:v>2.3999999999999998E-3</c:v>
                  </c:pt>
                  <c:pt idx="10">
                    <c:v>2.5000000000000001E-3</c:v>
                  </c:pt>
                  <c:pt idx="11">
                    <c:v>2.5000000000000001E-3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3.8999999999999998E-3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14021.5</c:v>
                </c:pt>
                <c:pt idx="2">
                  <c:v>14208</c:v>
                </c:pt>
                <c:pt idx="3">
                  <c:v>14218</c:v>
                </c:pt>
                <c:pt idx="4">
                  <c:v>14459</c:v>
                </c:pt>
                <c:pt idx="5">
                  <c:v>14682</c:v>
                </c:pt>
                <c:pt idx="6">
                  <c:v>14687</c:v>
                </c:pt>
                <c:pt idx="7">
                  <c:v>14687</c:v>
                </c:pt>
                <c:pt idx="8">
                  <c:v>14687</c:v>
                </c:pt>
                <c:pt idx="9">
                  <c:v>15149</c:v>
                </c:pt>
                <c:pt idx="10">
                  <c:v>15149</c:v>
                </c:pt>
                <c:pt idx="11">
                  <c:v>15149</c:v>
                </c:pt>
                <c:pt idx="12">
                  <c:v>15611</c:v>
                </c:pt>
                <c:pt idx="13">
                  <c:v>15812</c:v>
                </c:pt>
                <c:pt idx="14">
                  <c:v>16708</c:v>
                </c:pt>
                <c:pt idx="15">
                  <c:v>16723.5</c:v>
                </c:pt>
                <c:pt idx="16">
                  <c:v>16726</c:v>
                </c:pt>
                <c:pt idx="17">
                  <c:v>14657.5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7">
                  <c:v>0.31582500000513392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DA-4BC3-93B1-C3812ED6669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2.8E-3</c:v>
                  </c:pt>
                  <c:pt idx="2">
                    <c:v>3.8E-3</c:v>
                  </c:pt>
                  <c:pt idx="3">
                    <c:v>3.3E-3</c:v>
                  </c:pt>
                  <c:pt idx="4">
                    <c:v>3.3E-3</c:v>
                  </c:pt>
                  <c:pt idx="5">
                    <c:v>1.5E-3</c:v>
                  </c:pt>
                  <c:pt idx="6">
                    <c:v>5.7000000000000002E-3</c:v>
                  </c:pt>
                  <c:pt idx="7">
                    <c:v>5.5999999999999999E-3</c:v>
                  </c:pt>
                  <c:pt idx="8">
                    <c:v>5.8999999999999999E-3</c:v>
                  </c:pt>
                  <c:pt idx="9">
                    <c:v>2.3999999999999998E-3</c:v>
                  </c:pt>
                  <c:pt idx="10">
                    <c:v>2.5000000000000001E-3</c:v>
                  </c:pt>
                  <c:pt idx="11">
                    <c:v>2.5000000000000001E-3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3.8999999999999998E-3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2.8E-3</c:v>
                  </c:pt>
                  <c:pt idx="2">
                    <c:v>3.8E-3</c:v>
                  </c:pt>
                  <c:pt idx="3">
                    <c:v>3.3E-3</c:v>
                  </c:pt>
                  <c:pt idx="4">
                    <c:v>3.3E-3</c:v>
                  </c:pt>
                  <c:pt idx="5">
                    <c:v>1.5E-3</c:v>
                  </c:pt>
                  <c:pt idx="6">
                    <c:v>5.7000000000000002E-3</c:v>
                  </c:pt>
                  <c:pt idx="7">
                    <c:v>5.5999999999999999E-3</c:v>
                  </c:pt>
                  <c:pt idx="8">
                    <c:v>5.8999999999999999E-3</c:v>
                  </c:pt>
                  <c:pt idx="9">
                    <c:v>2.3999999999999998E-3</c:v>
                  </c:pt>
                  <c:pt idx="10">
                    <c:v>2.5000000000000001E-3</c:v>
                  </c:pt>
                  <c:pt idx="11">
                    <c:v>2.5000000000000001E-3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3.8999999999999998E-3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14021.5</c:v>
                </c:pt>
                <c:pt idx="2">
                  <c:v>14208</c:v>
                </c:pt>
                <c:pt idx="3">
                  <c:v>14218</c:v>
                </c:pt>
                <c:pt idx="4">
                  <c:v>14459</c:v>
                </c:pt>
                <c:pt idx="5">
                  <c:v>14682</c:v>
                </c:pt>
                <c:pt idx="6">
                  <c:v>14687</c:v>
                </c:pt>
                <c:pt idx="7">
                  <c:v>14687</c:v>
                </c:pt>
                <c:pt idx="8">
                  <c:v>14687</c:v>
                </c:pt>
                <c:pt idx="9">
                  <c:v>15149</c:v>
                </c:pt>
                <c:pt idx="10">
                  <c:v>15149</c:v>
                </c:pt>
                <c:pt idx="11">
                  <c:v>15149</c:v>
                </c:pt>
                <c:pt idx="12">
                  <c:v>15611</c:v>
                </c:pt>
                <c:pt idx="13">
                  <c:v>15812</c:v>
                </c:pt>
                <c:pt idx="14">
                  <c:v>16708</c:v>
                </c:pt>
                <c:pt idx="15">
                  <c:v>16723.5</c:v>
                </c:pt>
                <c:pt idx="16">
                  <c:v>16726</c:v>
                </c:pt>
                <c:pt idx="17">
                  <c:v>14657.5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15">
                  <c:v>0.36778500000218628</c:v>
                </c:pt>
                <c:pt idx="16">
                  <c:v>0.36725999999907799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1DA-4BC3-93B1-C3812ED6669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2.8E-3</c:v>
                  </c:pt>
                  <c:pt idx="2">
                    <c:v>3.8E-3</c:v>
                  </c:pt>
                  <c:pt idx="3">
                    <c:v>3.3E-3</c:v>
                  </c:pt>
                  <c:pt idx="4">
                    <c:v>3.3E-3</c:v>
                  </c:pt>
                  <c:pt idx="5">
                    <c:v>1.5E-3</c:v>
                  </c:pt>
                  <c:pt idx="6">
                    <c:v>5.7000000000000002E-3</c:v>
                  </c:pt>
                  <c:pt idx="7">
                    <c:v>5.5999999999999999E-3</c:v>
                  </c:pt>
                  <c:pt idx="8">
                    <c:v>5.8999999999999999E-3</c:v>
                  </c:pt>
                  <c:pt idx="9">
                    <c:v>2.3999999999999998E-3</c:v>
                  </c:pt>
                  <c:pt idx="10">
                    <c:v>2.5000000000000001E-3</c:v>
                  </c:pt>
                  <c:pt idx="11">
                    <c:v>2.5000000000000001E-3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3.8999999999999998E-3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2.8E-3</c:v>
                  </c:pt>
                  <c:pt idx="2">
                    <c:v>3.8E-3</c:v>
                  </c:pt>
                  <c:pt idx="3">
                    <c:v>3.3E-3</c:v>
                  </c:pt>
                  <c:pt idx="4">
                    <c:v>3.3E-3</c:v>
                  </c:pt>
                  <c:pt idx="5">
                    <c:v>1.5E-3</c:v>
                  </c:pt>
                  <c:pt idx="6">
                    <c:v>5.7000000000000002E-3</c:v>
                  </c:pt>
                  <c:pt idx="7">
                    <c:v>5.5999999999999999E-3</c:v>
                  </c:pt>
                  <c:pt idx="8">
                    <c:v>5.8999999999999999E-3</c:v>
                  </c:pt>
                  <c:pt idx="9">
                    <c:v>2.3999999999999998E-3</c:v>
                  </c:pt>
                  <c:pt idx="10">
                    <c:v>2.5000000000000001E-3</c:v>
                  </c:pt>
                  <c:pt idx="11">
                    <c:v>2.5000000000000001E-3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3.8999999999999998E-3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14021.5</c:v>
                </c:pt>
                <c:pt idx="2">
                  <c:v>14208</c:v>
                </c:pt>
                <c:pt idx="3">
                  <c:v>14218</c:v>
                </c:pt>
                <c:pt idx="4">
                  <c:v>14459</c:v>
                </c:pt>
                <c:pt idx="5">
                  <c:v>14682</c:v>
                </c:pt>
                <c:pt idx="6">
                  <c:v>14687</c:v>
                </c:pt>
                <c:pt idx="7">
                  <c:v>14687</c:v>
                </c:pt>
                <c:pt idx="8">
                  <c:v>14687</c:v>
                </c:pt>
                <c:pt idx="9">
                  <c:v>15149</c:v>
                </c:pt>
                <c:pt idx="10">
                  <c:v>15149</c:v>
                </c:pt>
                <c:pt idx="11">
                  <c:v>15149</c:v>
                </c:pt>
                <c:pt idx="12">
                  <c:v>15611</c:v>
                </c:pt>
                <c:pt idx="13">
                  <c:v>15812</c:v>
                </c:pt>
                <c:pt idx="14">
                  <c:v>16708</c:v>
                </c:pt>
                <c:pt idx="15">
                  <c:v>16723.5</c:v>
                </c:pt>
                <c:pt idx="16">
                  <c:v>16726</c:v>
                </c:pt>
                <c:pt idx="17">
                  <c:v>14657.5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0.30236500000319211</c:v>
                </c:pt>
                <c:pt idx="2">
                  <c:v>0.31028000000515021</c:v>
                </c:pt>
                <c:pt idx="3">
                  <c:v>0.31058000000484753</c:v>
                </c:pt>
                <c:pt idx="4">
                  <c:v>0.31599000000278465</c:v>
                </c:pt>
                <c:pt idx="5">
                  <c:v>0.32272000000375556</c:v>
                </c:pt>
                <c:pt idx="6">
                  <c:v>0.32057000000349944</c:v>
                </c:pt>
                <c:pt idx="7">
                  <c:v>0.32127000000036787</c:v>
                </c:pt>
                <c:pt idx="8">
                  <c:v>0.32246999999915715</c:v>
                </c:pt>
                <c:pt idx="9">
                  <c:v>0.33318999999755761</c:v>
                </c:pt>
                <c:pt idx="10">
                  <c:v>0.33378999999695225</c:v>
                </c:pt>
                <c:pt idx="11">
                  <c:v>0.33398999999917578</c:v>
                </c:pt>
                <c:pt idx="12">
                  <c:v>0.3436100000035367</c:v>
                </c:pt>
                <c:pt idx="13">
                  <c:v>0.34552000000257976</c:v>
                </c:pt>
                <c:pt idx="14">
                  <c:v>0.36867999999958556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1DA-4BC3-93B1-C3812ED6669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2.8E-3</c:v>
                  </c:pt>
                  <c:pt idx="2">
                    <c:v>3.8E-3</c:v>
                  </c:pt>
                  <c:pt idx="3">
                    <c:v>3.3E-3</c:v>
                  </c:pt>
                  <c:pt idx="4">
                    <c:v>3.3E-3</c:v>
                  </c:pt>
                  <c:pt idx="5">
                    <c:v>1.5E-3</c:v>
                  </c:pt>
                  <c:pt idx="6">
                    <c:v>5.7000000000000002E-3</c:v>
                  </c:pt>
                  <c:pt idx="7">
                    <c:v>5.5999999999999999E-3</c:v>
                  </c:pt>
                  <c:pt idx="8">
                    <c:v>5.8999999999999999E-3</c:v>
                  </c:pt>
                  <c:pt idx="9">
                    <c:v>2.3999999999999998E-3</c:v>
                  </c:pt>
                  <c:pt idx="10">
                    <c:v>2.5000000000000001E-3</c:v>
                  </c:pt>
                  <c:pt idx="11">
                    <c:v>2.5000000000000001E-3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3.8999999999999998E-3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2.8E-3</c:v>
                  </c:pt>
                  <c:pt idx="2">
                    <c:v>3.8E-3</c:v>
                  </c:pt>
                  <c:pt idx="3">
                    <c:v>3.3E-3</c:v>
                  </c:pt>
                  <c:pt idx="4">
                    <c:v>3.3E-3</c:v>
                  </c:pt>
                  <c:pt idx="5">
                    <c:v>1.5E-3</c:v>
                  </c:pt>
                  <c:pt idx="6">
                    <c:v>5.7000000000000002E-3</c:v>
                  </c:pt>
                  <c:pt idx="7">
                    <c:v>5.5999999999999999E-3</c:v>
                  </c:pt>
                  <c:pt idx="8">
                    <c:v>5.8999999999999999E-3</c:v>
                  </c:pt>
                  <c:pt idx="9">
                    <c:v>2.3999999999999998E-3</c:v>
                  </c:pt>
                  <c:pt idx="10">
                    <c:v>2.5000000000000001E-3</c:v>
                  </c:pt>
                  <c:pt idx="11">
                    <c:v>2.5000000000000001E-3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3.8999999999999998E-3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14021.5</c:v>
                </c:pt>
                <c:pt idx="2">
                  <c:v>14208</c:v>
                </c:pt>
                <c:pt idx="3">
                  <c:v>14218</c:v>
                </c:pt>
                <c:pt idx="4">
                  <c:v>14459</c:v>
                </c:pt>
                <c:pt idx="5">
                  <c:v>14682</c:v>
                </c:pt>
                <c:pt idx="6">
                  <c:v>14687</c:v>
                </c:pt>
                <c:pt idx="7">
                  <c:v>14687</c:v>
                </c:pt>
                <c:pt idx="8">
                  <c:v>14687</c:v>
                </c:pt>
                <c:pt idx="9">
                  <c:v>15149</c:v>
                </c:pt>
                <c:pt idx="10">
                  <c:v>15149</c:v>
                </c:pt>
                <c:pt idx="11">
                  <c:v>15149</c:v>
                </c:pt>
                <c:pt idx="12">
                  <c:v>15611</c:v>
                </c:pt>
                <c:pt idx="13">
                  <c:v>15812</c:v>
                </c:pt>
                <c:pt idx="14">
                  <c:v>16708</c:v>
                </c:pt>
                <c:pt idx="15">
                  <c:v>16723.5</c:v>
                </c:pt>
                <c:pt idx="16">
                  <c:v>16726</c:v>
                </c:pt>
                <c:pt idx="17">
                  <c:v>14657.5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1DA-4BC3-93B1-C3812ED6669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2.8E-3</c:v>
                  </c:pt>
                  <c:pt idx="2">
                    <c:v>3.8E-3</c:v>
                  </c:pt>
                  <c:pt idx="3">
                    <c:v>3.3E-3</c:v>
                  </c:pt>
                  <c:pt idx="4">
                    <c:v>3.3E-3</c:v>
                  </c:pt>
                  <c:pt idx="5">
                    <c:v>1.5E-3</c:v>
                  </c:pt>
                  <c:pt idx="6">
                    <c:v>5.7000000000000002E-3</c:v>
                  </c:pt>
                  <c:pt idx="7">
                    <c:v>5.5999999999999999E-3</c:v>
                  </c:pt>
                  <c:pt idx="8">
                    <c:v>5.8999999999999999E-3</c:v>
                  </c:pt>
                  <c:pt idx="9">
                    <c:v>2.3999999999999998E-3</c:v>
                  </c:pt>
                  <c:pt idx="10">
                    <c:v>2.5000000000000001E-3</c:v>
                  </c:pt>
                  <c:pt idx="11">
                    <c:v>2.5000000000000001E-3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3.8999999999999998E-3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2.8E-3</c:v>
                  </c:pt>
                  <c:pt idx="2">
                    <c:v>3.8E-3</c:v>
                  </c:pt>
                  <c:pt idx="3">
                    <c:v>3.3E-3</c:v>
                  </c:pt>
                  <c:pt idx="4">
                    <c:v>3.3E-3</c:v>
                  </c:pt>
                  <c:pt idx="5">
                    <c:v>1.5E-3</c:v>
                  </c:pt>
                  <c:pt idx="6">
                    <c:v>5.7000000000000002E-3</c:v>
                  </c:pt>
                  <c:pt idx="7">
                    <c:v>5.5999999999999999E-3</c:v>
                  </c:pt>
                  <c:pt idx="8">
                    <c:v>5.8999999999999999E-3</c:v>
                  </c:pt>
                  <c:pt idx="9">
                    <c:v>2.3999999999999998E-3</c:v>
                  </c:pt>
                  <c:pt idx="10">
                    <c:v>2.5000000000000001E-3</c:v>
                  </c:pt>
                  <c:pt idx="11">
                    <c:v>2.5000000000000001E-3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3.8999999999999998E-3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14021.5</c:v>
                </c:pt>
                <c:pt idx="2">
                  <c:v>14208</c:v>
                </c:pt>
                <c:pt idx="3">
                  <c:v>14218</c:v>
                </c:pt>
                <c:pt idx="4">
                  <c:v>14459</c:v>
                </c:pt>
                <c:pt idx="5">
                  <c:v>14682</c:v>
                </c:pt>
                <c:pt idx="6">
                  <c:v>14687</c:v>
                </c:pt>
                <c:pt idx="7">
                  <c:v>14687</c:v>
                </c:pt>
                <c:pt idx="8">
                  <c:v>14687</c:v>
                </c:pt>
                <c:pt idx="9">
                  <c:v>15149</c:v>
                </c:pt>
                <c:pt idx="10">
                  <c:v>15149</c:v>
                </c:pt>
                <c:pt idx="11">
                  <c:v>15149</c:v>
                </c:pt>
                <c:pt idx="12">
                  <c:v>15611</c:v>
                </c:pt>
                <c:pt idx="13">
                  <c:v>15812</c:v>
                </c:pt>
                <c:pt idx="14">
                  <c:v>16708</c:v>
                </c:pt>
                <c:pt idx="15">
                  <c:v>16723.5</c:v>
                </c:pt>
                <c:pt idx="16">
                  <c:v>16726</c:v>
                </c:pt>
                <c:pt idx="17">
                  <c:v>14657.5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1DA-4BC3-93B1-C3812ED6669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2.8E-3</c:v>
                  </c:pt>
                  <c:pt idx="2">
                    <c:v>3.8E-3</c:v>
                  </c:pt>
                  <c:pt idx="3">
                    <c:v>3.3E-3</c:v>
                  </c:pt>
                  <c:pt idx="4">
                    <c:v>3.3E-3</c:v>
                  </c:pt>
                  <c:pt idx="5">
                    <c:v>1.5E-3</c:v>
                  </c:pt>
                  <c:pt idx="6">
                    <c:v>5.7000000000000002E-3</c:v>
                  </c:pt>
                  <c:pt idx="7">
                    <c:v>5.5999999999999999E-3</c:v>
                  </c:pt>
                  <c:pt idx="8">
                    <c:v>5.8999999999999999E-3</c:v>
                  </c:pt>
                  <c:pt idx="9">
                    <c:v>2.3999999999999998E-3</c:v>
                  </c:pt>
                  <c:pt idx="10">
                    <c:v>2.5000000000000001E-3</c:v>
                  </c:pt>
                  <c:pt idx="11">
                    <c:v>2.5000000000000001E-3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3.8999999999999998E-3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2.8E-3</c:v>
                  </c:pt>
                  <c:pt idx="2">
                    <c:v>3.8E-3</c:v>
                  </c:pt>
                  <c:pt idx="3">
                    <c:v>3.3E-3</c:v>
                  </c:pt>
                  <c:pt idx="4">
                    <c:v>3.3E-3</c:v>
                  </c:pt>
                  <c:pt idx="5">
                    <c:v>1.5E-3</c:v>
                  </c:pt>
                  <c:pt idx="6">
                    <c:v>5.7000000000000002E-3</c:v>
                  </c:pt>
                  <c:pt idx="7">
                    <c:v>5.5999999999999999E-3</c:v>
                  </c:pt>
                  <c:pt idx="8">
                    <c:v>5.8999999999999999E-3</c:v>
                  </c:pt>
                  <c:pt idx="9">
                    <c:v>2.3999999999999998E-3</c:v>
                  </c:pt>
                  <c:pt idx="10">
                    <c:v>2.5000000000000001E-3</c:v>
                  </c:pt>
                  <c:pt idx="11">
                    <c:v>2.5000000000000001E-3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4.0000000000000002E-4</c:v>
                  </c:pt>
                  <c:pt idx="15">
                    <c:v>3.8999999999999998E-3</c:v>
                  </c:pt>
                  <c:pt idx="16">
                    <c:v>1.1999999999999999E-3</c:v>
                  </c:pt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14021.5</c:v>
                </c:pt>
                <c:pt idx="2">
                  <c:v>14208</c:v>
                </c:pt>
                <c:pt idx="3">
                  <c:v>14218</c:v>
                </c:pt>
                <c:pt idx="4">
                  <c:v>14459</c:v>
                </c:pt>
                <c:pt idx="5">
                  <c:v>14682</c:v>
                </c:pt>
                <c:pt idx="6">
                  <c:v>14687</c:v>
                </c:pt>
                <c:pt idx="7">
                  <c:v>14687</c:v>
                </c:pt>
                <c:pt idx="8">
                  <c:v>14687</c:v>
                </c:pt>
                <c:pt idx="9">
                  <c:v>15149</c:v>
                </c:pt>
                <c:pt idx="10">
                  <c:v>15149</c:v>
                </c:pt>
                <c:pt idx="11">
                  <c:v>15149</c:v>
                </c:pt>
                <c:pt idx="12">
                  <c:v>15611</c:v>
                </c:pt>
                <c:pt idx="13">
                  <c:v>15812</c:v>
                </c:pt>
                <c:pt idx="14">
                  <c:v>16708</c:v>
                </c:pt>
                <c:pt idx="15">
                  <c:v>16723.5</c:v>
                </c:pt>
                <c:pt idx="16">
                  <c:v>16726</c:v>
                </c:pt>
                <c:pt idx="17">
                  <c:v>14657.5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1DA-4BC3-93B1-C3812ED6669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14021.5</c:v>
                </c:pt>
                <c:pt idx="2">
                  <c:v>14208</c:v>
                </c:pt>
                <c:pt idx="3">
                  <c:v>14218</c:v>
                </c:pt>
                <c:pt idx="4">
                  <c:v>14459</c:v>
                </c:pt>
                <c:pt idx="5">
                  <c:v>14682</c:v>
                </c:pt>
                <c:pt idx="6">
                  <c:v>14687</c:v>
                </c:pt>
                <c:pt idx="7">
                  <c:v>14687</c:v>
                </c:pt>
                <c:pt idx="8">
                  <c:v>14687</c:v>
                </c:pt>
                <c:pt idx="9">
                  <c:v>15149</c:v>
                </c:pt>
                <c:pt idx="10">
                  <c:v>15149</c:v>
                </c:pt>
                <c:pt idx="11">
                  <c:v>15149</c:v>
                </c:pt>
                <c:pt idx="12">
                  <c:v>15611</c:v>
                </c:pt>
                <c:pt idx="13">
                  <c:v>15812</c:v>
                </c:pt>
                <c:pt idx="14">
                  <c:v>16708</c:v>
                </c:pt>
                <c:pt idx="15">
                  <c:v>16723.5</c:v>
                </c:pt>
                <c:pt idx="16">
                  <c:v>16726</c:v>
                </c:pt>
                <c:pt idx="17">
                  <c:v>14657.5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-1.1330726986861217E-3</c:v>
                </c:pt>
                <c:pt idx="1">
                  <c:v>0.30706374724618513</c:v>
                </c:pt>
                <c:pt idx="2">
                  <c:v>0.31116307377471053</c:v>
                </c:pt>
                <c:pt idx="3">
                  <c:v>0.31138287680573062</c:v>
                </c:pt>
                <c:pt idx="4">
                  <c:v>0.31668012985331567</c:v>
                </c:pt>
                <c:pt idx="5">
                  <c:v>0.32158173744506452</c:v>
                </c:pt>
                <c:pt idx="6">
                  <c:v>0.32169163896057462</c:v>
                </c:pt>
                <c:pt idx="7">
                  <c:v>0.32169163896057462</c:v>
                </c:pt>
                <c:pt idx="8">
                  <c:v>0.32169163896057462</c:v>
                </c:pt>
                <c:pt idx="9">
                  <c:v>0.33184653899370448</c:v>
                </c:pt>
                <c:pt idx="10">
                  <c:v>0.33184653899370448</c:v>
                </c:pt>
                <c:pt idx="11">
                  <c:v>0.33184653899370448</c:v>
                </c:pt>
                <c:pt idx="12">
                  <c:v>0.34200143902683433</c:v>
                </c:pt>
                <c:pt idx="13">
                  <c:v>0.34641947995033889</c:v>
                </c:pt>
                <c:pt idx="14">
                  <c:v>0.36611383152974231</c:v>
                </c:pt>
                <c:pt idx="15">
                  <c:v>0.36645452622782348</c:v>
                </c:pt>
                <c:pt idx="16">
                  <c:v>0.36650947698557851</c:v>
                </c:pt>
                <c:pt idx="17">
                  <c:v>0.32104322001906521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1DA-4BC3-93B1-C3812ED66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7355920"/>
        <c:axId val="1"/>
      </c:scatterChart>
      <c:valAx>
        <c:axId val="68735592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79667169263411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32218844984802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7355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56246958491889"/>
          <c:y val="0.92073298764483702"/>
          <c:w val="0.61702175525931602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0</xdr:row>
      <xdr:rowOff>47625</xdr:rowOff>
    </xdr:from>
    <xdr:to>
      <xdr:col>17</xdr:col>
      <xdr:colOff>476250</xdr:colOff>
      <xdr:row>18</xdr:row>
      <xdr:rowOff>85725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9B31B35A-9F23-BC98-C23D-9BB747CB17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9525</xdr:colOff>
      <xdr:row>0</xdr:row>
      <xdr:rowOff>28575</xdr:rowOff>
    </xdr:from>
    <xdr:to>
      <xdr:col>27</xdr:col>
      <xdr:colOff>104775</xdr:colOff>
      <xdr:row>18</xdr:row>
      <xdr:rowOff>76200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0EC2C43A-35C5-A2EB-A172-298B5F1661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583" TargetMode="External"/><Relationship Id="rId3" Type="http://schemas.openxmlformats.org/officeDocument/2006/relationships/hyperlink" Target="http://www.konkoly.hu/cgi-bin/IBVS?5263" TargetMode="External"/><Relationship Id="rId7" Type="http://schemas.openxmlformats.org/officeDocument/2006/relationships/hyperlink" Target="http://www.konkoly.hu/cgi-bin/IBVS?5583" TargetMode="External"/><Relationship Id="rId12" Type="http://schemas.openxmlformats.org/officeDocument/2006/relationships/hyperlink" Target="http://www.bav-astro.de/sfs/BAVM_link.php?BAVMnr=215" TargetMode="External"/><Relationship Id="rId2" Type="http://schemas.openxmlformats.org/officeDocument/2006/relationships/hyperlink" Target="http://www.konkoly.hu/cgi-bin/IBVS?4888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583" TargetMode="External"/><Relationship Id="rId11" Type="http://schemas.openxmlformats.org/officeDocument/2006/relationships/hyperlink" Target="http://www.bav-astro.de/sfs/BAVM_link.php?BAVMnr=215" TargetMode="External"/><Relationship Id="rId5" Type="http://schemas.openxmlformats.org/officeDocument/2006/relationships/hyperlink" Target="http://www.konkoly.hu/cgi-bin/IBVS?5287" TargetMode="External"/><Relationship Id="rId10" Type="http://schemas.openxmlformats.org/officeDocument/2006/relationships/hyperlink" Target="http://www.konkoly.hu/cgi-bin/IBVS?5945" TargetMode="External"/><Relationship Id="rId4" Type="http://schemas.openxmlformats.org/officeDocument/2006/relationships/hyperlink" Target="http://www.konkoly.hu/cgi-bin/IBVS?5263" TargetMode="External"/><Relationship Id="rId9" Type="http://schemas.openxmlformats.org/officeDocument/2006/relationships/hyperlink" Target="http://www.konkoly.hu/cgi-bin/IBVS?57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0.42578125" customWidth="1"/>
    <col min="6" max="6" width="16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116</v>
      </c>
    </row>
    <row r="2" spans="1:6">
      <c r="A2" t="s">
        <v>24</v>
      </c>
      <c r="B2" t="s">
        <v>30</v>
      </c>
    </row>
    <row r="4" spans="1:6" ht="14.25" thickTop="1" thickBot="1">
      <c r="A4" s="7" t="s">
        <v>0</v>
      </c>
      <c r="C4" s="3">
        <v>28746.407999999999</v>
      </c>
      <c r="D4" s="4">
        <v>1.5928899999999999</v>
      </c>
    </row>
    <row r="5" spans="1:6" ht="13.5" thickTop="1">
      <c r="A5" s="20" t="s">
        <v>33</v>
      </c>
      <c r="B5" s="21"/>
      <c r="C5" s="22">
        <v>-9.5</v>
      </c>
      <c r="D5" s="21" t="s">
        <v>34</v>
      </c>
    </row>
    <row r="6" spans="1:6">
      <c r="A6" s="7" t="s">
        <v>1</v>
      </c>
    </row>
    <row r="7" spans="1:6">
      <c r="A7" t="s">
        <v>2</v>
      </c>
      <c r="C7">
        <f>+C4</f>
        <v>28746.407999999999</v>
      </c>
    </row>
    <row r="8" spans="1:6">
      <c r="A8" t="s">
        <v>3</v>
      </c>
      <c r="C8">
        <f>+D4</f>
        <v>1.5928899999999999</v>
      </c>
    </row>
    <row r="9" spans="1:6">
      <c r="A9" s="35" t="s">
        <v>40</v>
      </c>
      <c r="C9" s="36">
        <v>21</v>
      </c>
      <c r="D9" s="24" t="str">
        <f>"F"&amp;C9</f>
        <v>F21</v>
      </c>
      <c r="E9" s="25" t="str">
        <f>"G"&amp;C9</f>
        <v>G21</v>
      </c>
    </row>
    <row r="10" spans="1:6" ht="13.5" thickBot="1">
      <c r="A10" s="21"/>
      <c r="B10" s="21"/>
      <c r="C10" s="6" t="s">
        <v>20</v>
      </c>
      <c r="D10" s="6" t="s">
        <v>21</v>
      </c>
      <c r="E10" s="21"/>
    </row>
    <row r="11" spans="1:6">
      <c r="A11" s="21" t="s">
        <v>16</v>
      </c>
      <c r="B11" s="21"/>
      <c r="C11" s="23">
        <f ca="1">INTERCEPT(INDIRECT($E$9):G992,INDIRECT($D$9):F992)</f>
        <v>-1.1330726986861217E-3</v>
      </c>
      <c r="D11" s="5"/>
      <c r="E11" s="21"/>
    </row>
    <row r="12" spans="1:6">
      <c r="A12" s="21" t="s">
        <v>17</v>
      </c>
      <c r="B12" s="21"/>
      <c r="C12" s="23">
        <f ca="1">SLOPE(INDIRECT($E$9):G992,INDIRECT($D$9):F992)</f>
        <v>2.1980303102012713E-5</v>
      </c>
      <c r="D12" s="5"/>
      <c r="E12" s="21"/>
    </row>
    <row r="13" spans="1:6">
      <c r="A13" s="21" t="s">
        <v>19</v>
      </c>
      <c r="B13" s="21"/>
      <c r="C13" s="5" t="s">
        <v>14</v>
      </c>
      <c r="D13" s="5"/>
      <c r="E13" s="21"/>
    </row>
    <row r="14" spans="1:6">
      <c r="A14" s="21"/>
      <c r="B14" s="21"/>
      <c r="C14" s="21"/>
      <c r="D14" s="21"/>
      <c r="E14" s="21"/>
    </row>
    <row r="15" spans="1:6">
      <c r="A15" s="26" t="s">
        <v>18</v>
      </c>
      <c r="B15" s="21"/>
      <c r="C15" s="27">
        <f ca="1">(C7+C11)+(C8+C12)*INT(MAX(F21:F3533))</f>
        <v>55389.452649476982</v>
      </c>
      <c r="D15" s="28"/>
      <c r="E15" s="28" t="s">
        <v>43</v>
      </c>
      <c r="F15" s="22">
        <v>1</v>
      </c>
    </row>
    <row r="16" spans="1:6">
      <c r="A16" s="30" t="s">
        <v>4</v>
      </c>
      <c r="B16" s="21"/>
      <c r="C16" s="31">
        <f ca="1">+C8+C12</f>
        <v>1.592911980303102</v>
      </c>
      <c r="D16" s="28"/>
      <c r="E16" s="28" t="s">
        <v>35</v>
      </c>
      <c r="F16" s="29">
        <f ca="1">NOW()+15018.5+$C$5/24</f>
        <v>60320.710220949069</v>
      </c>
    </row>
    <row r="17" spans="1:18" ht="13.5" thickBot="1">
      <c r="A17" s="28" t="s">
        <v>32</v>
      </c>
      <c r="B17" s="21"/>
      <c r="C17" s="21">
        <f>COUNT(C21:C2191)</f>
        <v>18</v>
      </c>
      <c r="D17" s="28"/>
      <c r="E17" s="28" t="s">
        <v>44</v>
      </c>
      <c r="F17" s="29">
        <f ca="1">ROUND(2*(F16-$C$7)/$C$8,0)/2+F15</f>
        <v>19823</v>
      </c>
    </row>
    <row r="18" spans="1:18" ht="14.25" thickTop="1" thickBot="1">
      <c r="A18" s="30" t="s">
        <v>5</v>
      </c>
      <c r="B18" s="21"/>
      <c r="C18" s="33">
        <f ca="1">+C15</f>
        <v>55389.452649476982</v>
      </c>
      <c r="D18" s="34">
        <f ca="1">+C16</f>
        <v>1.592911980303102</v>
      </c>
      <c r="E18" s="28" t="s">
        <v>36</v>
      </c>
      <c r="F18" s="25">
        <f ca="1">ROUND(2*(F16-$C$15)/$C$16,0)/2+F15</f>
        <v>3097</v>
      </c>
    </row>
    <row r="19" spans="1:18" ht="13.5" thickTop="1">
      <c r="E19" s="28" t="s">
        <v>37</v>
      </c>
      <c r="F19" s="32">
        <f ca="1">+$C$15+$C$16*F18-15018.5-$C$5/24</f>
        <v>45304.596885809027</v>
      </c>
    </row>
    <row r="20" spans="1:18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52</v>
      </c>
      <c r="I20" s="9" t="s">
        <v>55</v>
      </c>
      <c r="J20" s="9" t="s">
        <v>49</v>
      </c>
      <c r="K20" s="9" t="s">
        <v>47</v>
      </c>
      <c r="L20" s="9" t="s">
        <v>112</v>
      </c>
      <c r="M20" s="9" t="s">
        <v>113</v>
      </c>
      <c r="N20" s="9" t="s">
        <v>114</v>
      </c>
      <c r="O20" s="9" t="s">
        <v>23</v>
      </c>
      <c r="P20" s="8" t="s">
        <v>22</v>
      </c>
      <c r="Q20" s="6" t="s">
        <v>15</v>
      </c>
    </row>
    <row r="21" spans="1:18">
      <c r="A21" t="s">
        <v>12</v>
      </c>
      <c r="C21" s="18">
        <f>+C4</f>
        <v>28746.407999999999</v>
      </c>
      <c r="D21" s="18" t="s">
        <v>14</v>
      </c>
      <c r="E21">
        <f t="shared" ref="E21:E27" si="0">+(C21-C$7)/C$8</f>
        <v>0</v>
      </c>
      <c r="F21">
        <f t="shared" ref="F21:F38" si="1">ROUND(2*E21,0)/2</f>
        <v>0</v>
      </c>
      <c r="G21">
        <f t="shared" ref="G21:G27" si="2">+C21-(C$7+F21*C$8)</f>
        <v>0</v>
      </c>
      <c r="H21">
        <f>+G21</f>
        <v>0</v>
      </c>
      <c r="O21">
        <f t="shared" ref="O21:O27" ca="1" si="3">+C$11+C$12*$F21</f>
        <v>-1.1330726986861217E-3</v>
      </c>
      <c r="Q21" s="2">
        <f t="shared" ref="Q21:Q27" si="4">+C21-15018.5</f>
        <v>13727.907999999999</v>
      </c>
    </row>
    <row r="22" spans="1:18">
      <c r="A22" s="10" t="s">
        <v>25</v>
      </c>
      <c r="B22" s="11" t="s">
        <v>26</v>
      </c>
      <c r="C22" s="10">
        <v>51081.417500000003</v>
      </c>
      <c r="D22" s="10">
        <v>2.8E-3</v>
      </c>
      <c r="E22">
        <f t="shared" si="0"/>
        <v>14021.689821644937</v>
      </c>
      <c r="F22">
        <f t="shared" si="1"/>
        <v>14021.5</v>
      </c>
      <c r="G22">
        <f t="shared" si="2"/>
        <v>0.30236500000319211</v>
      </c>
      <c r="K22">
        <f t="shared" ref="K22:K35" si="5">+G22</f>
        <v>0.30236500000319211</v>
      </c>
      <c r="O22">
        <f t="shared" ca="1" si="3"/>
        <v>0.30706374724618513</v>
      </c>
      <c r="Q22" s="2">
        <f t="shared" si="4"/>
        <v>36062.917500000003</v>
      </c>
      <c r="R22" t="s">
        <v>47</v>
      </c>
    </row>
    <row r="23" spans="1:18">
      <c r="A23" s="12" t="s">
        <v>27</v>
      </c>
      <c r="B23" s="13" t="s">
        <v>28</v>
      </c>
      <c r="C23" s="19">
        <v>51378.499400000001</v>
      </c>
      <c r="D23" s="19">
        <v>3.8E-3</v>
      </c>
      <c r="E23">
        <f t="shared" si="0"/>
        <v>14208.194790600734</v>
      </c>
      <c r="F23">
        <f t="shared" si="1"/>
        <v>14208</v>
      </c>
      <c r="G23">
        <f t="shared" si="2"/>
        <v>0.31028000000515021</v>
      </c>
      <c r="K23">
        <f t="shared" si="5"/>
        <v>0.31028000000515021</v>
      </c>
      <c r="O23">
        <f t="shared" ca="1" si="3"/>
        <v>0.31116307377471053</v>
      </c>
      <c r="Q23" s="2">
        <f t="shared" si="4"/>
        <v>36359.999400000001</v>
      </c>
      <c r="R23" t="s">
        <v>47</v>
      </c>
    </row>
    <row r="24" spans="1:18">
      <c r="A24" s="12" t="s">
        <v>27</v>
      </c>
      <c r="B24" s="13" t="s">
        <v>28</v>
      </c>
      <c r="C24" s="19">
        <v>51394.428599999999</v>
      </c>
      <c r="D24" s="19">
        <v>3.3E-3</v>
      </c>
      <c r="E24">
        <f t="shared" si="0"/>
        <v>14218.194978937654</v>
      </c>
      <c r="F24">
        <f t="shared" si="1"/>
        <v>14218</v>
      </c>
      <c r="G24">
        <f t="shared" si="2"/>
        <v>0.31058000000484753</v>
      </c>
      <c r="K24">
        <f t="shared" si="5"/>
        <v>0.31058000000484753</v>
      </c>
      <c r="O24">
        <f t="shared" ca="1" si="3"/>
        <v>0.31138287680573062</v>
      </c>
      <c r="Q24" s="2">
        <f t="shared" si="4"/>
        <v>36375.928599999999</v>
      </c>
      <c r="R24" t="s">
        <v>47</v>
      </c>
    </row>
    <row r="25" spans="1:18">
      <c r="A25" s="12" t="s">
        <v>29</v>
      </c>
      <c r="B25" s="13" t="s">
        <v>28</v>
      </c>
      <c r="C25" s="19">
        <v>51778.320500000002</v>
      </c>
      <c r="D25" s="19">
        <v>3.3E-3</v>
      </c>
      <c r="E25">
        <f t="shared" si="0"/>
        <v>14459.198375280153</v>
      </c>
      <c r="F25">
        <f t="shared" si="1"/>
        <v>14459</v>
      </c>
      <c r="G25">
        <f t="shared" si="2"/>
        <v>0.31599000000278465</v>
      </c>
      <c r="K25">
        <f t="shared" si="5"/>
        <v>0.31599000000278465</v>
      </c>
      <c r="O25">
        <f t="shared" ca="1" si="3"/>
        <v>0.31668012985331567</v>
      </c>
      <c r="Q25" s="2">
        <f t="shared" si="4"/>
        <v>36759.820500000002</v>
      </c>
      <c r="R25" t="s">
        <v>47</v>
      </c>
    </row>
    <row r="26" spans="1:18">
      <c r="A26" s="12" t="s">
        <v>31</v>
      </c>
      <c r="C26" s="17">
        <v>52133.541700000002</v>
      </c>
      <c r="D26" s="17">
        <v>1.5E-3</v>
      </c>
      <c r="E26">
        <f t="shared" si="0"/>
        <v>14682.202600305109</v>
      </c>
      <c r="F26">
        <f t="shared" si="1"/>
        <v>14682</v>
      </c>
      <c r="G26">
        <f t="shared" si="2"/>
        <v>0.32272000000375556</v>
      </c>
      <c r="K26">
        <f t="shared" si="5"/>
        <v>0.32272000000375556</v>
      </c>
      <c r="O26">
        <f t="shared" ca="1" si="3"/>
        <v>0.32158173744506452</v>
      </c>
      <c r="Q26" s="2">
        <f t="shared" si="4"/>
        <v>37115.041700000002</v>
      </c>
      <c r="R26" t="s">
        <v>47</v>
      </c>
    </row>
    <row r="27" spans="1:18">
      <c r="A27" s="12" t="s">
        <v>31</v>
      </c>
      <c r="B27" s="14"/>
      <c r="C27" s="17">
        <v>52141.504000000001</v>
      </c>
      <c r="D27" s="17">
        <v>5.7000000000000002E-3</v>
      </c>
      <c r="E27">
        <f t="shared" si="0"/>
        <v>14687.201250557166</v>
      </c>
      <c r="F27">
        <f t="shared" si="1"/>
        <v>14687</v>
      </c>
      <c r="G27">
        <f t="shared" si="2"/>
        <v>0.32057000000349944</v>
      </c>
      <c r="K27">
        <f t="shared" si="5"/>
        <v>0.32057000000349944</v>
      </c>
      <c r="O27">
        <f t="shared" ca="1" si="3"/>
        <v>0.32169163896057462</v>
      </c>
      <c r="Q27" s="2">
        <f t="shared" si="4"/>
        <v>37123.004000000001</v>
      </c>
      <c r="R27" t="s">
        <v>47</v>
      </c>
    </row>
    <row r="28" spans="1:18">
      <c r="A28" s="12" t="s">
        <v>31</v>
      </c>
      <c r="B28" s="14"/>
      <c r="C28" s="17">
        <v>52141.504699999998</v>
      </c>
      <c r="D28" s="17">
        <v>5.5999999999999999E-3</v>
      </c>
      <c r="E28">
        <f t="shared" ref="E28:E37" si="6">+(C28-C$7)/C$8</f>
        <v>14687.201690009981</v>
      </c>
      <c r="F28">
        <f t="shared" si="1"/>
        <v>14687</v>
      </c>
      <c r="G28">
        <f t="shared" ref="G28:G37" si="7">+C28-(C$7+F28*C$8)</f>
        <v>0.32127000000036787</v>
      </c>
      <c r="K28">
        <f t="shared" si="5"/>
        <v>0.32127000000036787</v>
      </c>
      <c r="O28">
        <f t="shared" ref="O28:O37" ca="1" si="8">+C$11+C$12*$F28</f>
        <v>0.32169163896057462</v>
      </c>
      <c r="Q28" s="2">
        <f t="shared" ref="Q28:Q37" si="9">+C28-15018.5</f>
        <v>37123.004699999998</v>
      </c>
      <c r="R28" t="s">
        <v>47</v>
      </c>
    </row>
    <row r="29" spans="1:18">
      <c r="A29" s="12" t="s">
        <v>31</v>
      </c>
      <c r="B29" s="14"/>
      <c r="C29" s="17">
        <v>52141.505899999996</v>
      </c>
      <c r="D29" s="17">
        <v>5.8999999999999999E-3</v>
      </c>
      <c r="E29">
        <f t="shared" si="6"/>
        <v>14687.20244335767</v>
      </c>
      <c r="F29">
        <f t="shared" si="1"/>
        <v>14687</v>
      </c>
      <c r="G29">
        <f t="shared" si="7"/>
        <v>0.32246999999915715</v>
      </c>
      <c r="K29">
        <f t="shared" si="5"/>
        <v>0.32246999999915715</v>
      </c>
      <c r="O29">
        <f t="shared" ca="1" si="8"/>
        <v>0.32169163896057462</v>
      </c>
      <c r="Q29" s="2">
        <f t="shared" si="9"/>
        <v>37123.005899999996</v>
      </c>
      <c r="R29" t="s">
        <v>47</v>
      </c>
    </row>
    <row r="30" spans="1:18">
      <c r="A30" s="12" t="s">
        <v>31</v>
      </c>
      <c r="B30" s="14"/>
      <c r="C30" s="17">
        <v>52877.431799999998</v>
      </c>
      <c r="D30" s="17">
        <v>2.3999999999999998E-3</v>
      </c>
      <c r="E30">
        <f t="shared" si="6"/>
        <v>15149.209173263691</v>
      </c>
      <c r="F30">
        <f t="shared" si="1"/>
        <v>15149</v>
      </c>
      <c r="G30">
        <f t="shared" si="7"/>
        <v>0.33318999999755761</v>
      </c>
      <c r="K30">
        <f t="shared" si="5"/>
        <v>0.33318999999755761</v>
      </c>
      <c r="O30">
        <f t="shared" ca="1" si="8"/>
        <v>0.33184653899370448</v>
      </c>
      <c r="Q30" s="2">
        <f t="shared" si="9"/>
        <v>37858.931799999998</v>
      </c>
      <c r="R30" t="s">
        <v>47</v>
      </c>
    </row>
    <row r="31" spans="1:18">
      <c r="A31" s="12" t="s">
        <v>31</v>
      </c>
      <c r="B31" s="14"/>
      <c r="C31" s="17">
        <v>52877.432399999998</v>
      </c>
      <c r="D31" s="17">
        <v>2.5000000000000001E-3</v>
      </c>
      <c r="E31">
        <f t="shared" si="6"/>
        <v>15149.209549937535</v>
      </c>
      <c r="F31">
        <f t="shared" si="1"/>
        <v>15149</v>
      </c>
      <c r="G31">
        <f t="shared" si="7"/>
        <v>0.33378999999695225</v>
      </c>
      <c r="K31">
        <f t="shared" si="5"/>
        <v>0.33378999999695225</v>
      </c>
      <c r="O31">
        <f t="shared" ca="1" si="8"/>
        <v>0.33184653899370448</v>
      </c>
      <c r="Q31" s="2">
        <f t="shared" si="9"/>
        <v>37858.932399999998</v>
      </c>
      <c r="R31" t="s">
        <v>47</v>
      </c>
    </row>
    <row r="32" spans="1:18">
      <c r="A32" s="12" t="s">
        <v>31</v>
      </c>
      <c r="B32" s="14"/>
      <c r="C32" s="17">
        <v>52877.4326</v>
      </c>
      <c r="D32" s="17">
        <v>2.5000000000000001E-3</v>
      </c>
      <c r="E32">
        <f t="shared" si="6"/>
        <v>15149.209675495484</v>
      </c>
      <c r="F32">
        <f t="shared" si="1"/>
        <v>15149</v>
      </c>
      <c r="G32">
        <f t="shared" si="7"/>
        <v>0.33398999999917578</v>
      </c>
      <c r="K32">
        <f t="shared" si="5"/>
        <v>0.33398999999917578</v>
      </c>
      <c r="O32">
        <f t="shared" ca="1" si="8"/>
        <v>0.33184653899370448</v>
      </c>
      <c r="Q32" s="2">
        <f t="shared" si="9"/>
        <v>37858.9326</v>
      </c>
      <c r="R32" t="s">
        <v>47</v>
      </c>
    </row>
    <row r="33" spans="1:18">
      <c r="A33" s="15" t="s">
        <v>38</v>
      </c>
      <c r="B33" s="16" t="s">
        <v>28</v>
      </c>
      <c r="C33" s="17">
        <v>53613.357400000001</v>
      </c>
      <c r="D33" s="17">
        <v>2.9999999999999997E-4</v>
      </c>
      <c r="E33">
        <f t="shared" si="6"/>
        <v>15611.21571483279</v>
      </c>
      <c r="F33">
        <f t="shared" si="1"/>
        <v>15611</v>
      </c>
      <c r="G33">
        <f t="shared" si="7"/>
        <v>0.3436100000035367</v>
      </c>
      <c r="K33">
        <f t="shared" si="5"/>
        <v>0.3436100000035367</v>
      </c>
      <c r="O33">
        <f t="shared" ca="1" si="8"/>
        <v>0.34200143902683433</v>
      </c>
      <c r="Q33" s="2">
        <f t="shared" si="9"/>
        <v>38594.857400000001</v>
      </c>
      <c r="R33" t="s">
        <v>47</v>
      </c>
    </row>
    <row r="34" spans="1:18">
      <c r="A34" s="12" t="s">
        <v>39</v>
      </c>
      <c r="B34" s="5" t="s">
        <v>28</v>
      </c>
      <c r="C34" s="18">
        <v>53933.530200000001</v>
      </c>
      <c r="D34" s="18">
        <v>4.0000000000000002E-4</v>
      </c>
      <c r="E34">
        <f t="shared" si="6"/>
        <v>15812.216913911194</v>
      </c>
      <c r="F34">
        <f t="shared" si="1"/>
        <v>15812</v>
      </c>
      <c r="G34">
        <f t="shared" si="7"/>
        <v>0.34552000000257976</v>
      </c>
      <c r="K34">
        <f t="shared" si="5"/>
        <v>0.34552000000257976</v>
      </c>
      <c r="O34">
        <f t="shared" ca="1" si="8"/>
        <v>0.34641947995033889</v>
      </c>
      <c r="Q34" s="2">
        <f t="shared" si="9"/>
        <v>38915.030200000001</v>
      </c>
      <c r="R34" t="s">
        <v>115</v>
      </c>
    </row>
    <row r="35" spans="1:18">
      <c r="A35" s="37" t="s">
        <v>41</v>
      </c>
      <c r="B35" s="38" t="s">
        <v>28</v>
      </c>
      <c r="C35" s="39">
        <v>55360.782800000001</v>
      </c>
      <c r="D35" s="39">
        <v>4.0000000000000002E-4</v>
      </c>
      <c r="E35">
        <f t="shared" si="6"/>
        <v>16708.231453521588</v>
      </c>
      <c r="F35">
        <f t="shared" si="1"/>
        <v>16708</v>
      </c>
      <c r="G35">
        <f t="shared" si="7"/>
        <v>0.36867999999958556</v>
      </c>
      <c r="K35">
        <f t="shared" si="5"/>
        <v>0.36867999999958556</v>
      </c>
      <c r="O35">
        <f t="shared" ca="1" si="8"/>
        <v>0.36611383152974231</v>
      </c>
      <c r="Q35" s="2">
        <f t="shared" si="9"/>
        <v>40342.282800000001</v>
      </c>
      <c r="R35" t="s">
        <v>47</v>
      </c>
    </row>
    <row r="36" spans="1:18">
      <c r="A36" s="40" t="s">
        <v>42</v>
      </c>
      <c r="B36" s="40"/>
      <c r="C36" s="41">
        <v>55385.471700000002</v>
      </c>
      <c r="D36" s="41">
        <v>3.8999999999999998E-3</v>
      </c>
      <c r="E36">
        <f t="shared" si="6"/>
        <v>16723.730891649771</v>
      </c>
      <c r="F36">
        <f t="shared" si="1"/>
        <v>16723.5</v>
      </c>
      <c r="G36">
        <f t="shared" si="7"/>
        <v>0.36778500000218628</v>
      </c>
      <c r="J36">
        <f>+G36</f>
        <v>0.36778500000218628</v>
      </c>
      <c r="O36">
        <f t="shared" ca="1" si="8"/>
        <v>0.36645452622782348</v>
      </c>
      <c r="Q36" s="2">
        <f t="shared" si="9"/>
        <v>40366.971700000002</v>
      </c>
      <c r="R36" t="s">
        <v>49</v>
      </c>
    </row>
    <row r="37" spans="1:18">
      <c r="A37" s="40" t="s">
        <v>42</v>
      </c>
      <c r="B37" s="40"/>
      <c r="C37" s="41">
        <v>55389.453399999999</v>
      </c>
      <c r="D37" s="41">
        <v>1.1999999999999999E-3</v>
      </c>
      <c r="E37">
        <f t="shared" si="6"/>
        <v>16726.230562060155</v>
      </c>
      <c r="F37">
        <f t="shared" si="1"/>
        <v>16726</v>
      </c>
      <c r="G37">
        <f t="shared" si="7"/>
        <v>0.36725999999907799</v>
      </c>
      <c r="J37">
        <f>+G37</f>
        <v>0.36725999999907799</v>
      </c>
      <c r="O37">
        <f t="shared" ca="1" si="8"/>
        <v>0.36650947698557851</v>
      </c>
      <c r="Q37" s="2">
        <f t="shared" si="9"/>
        <v>40370.953399999999</v>
      </c>
      <c r="R37" t="s">
        <v>49</v>
      </c>
    </row>
    <row r="38" spans="1:18">
      <c r="A38" s="25" t="s">
        <v>77</v>
      </c>
      <c r="B38" s="5" t="s">
        <v>26</v>
      </c>
      <c r="C38" s="18">
        <v>52094.508999999998</v>
      </c>
      <c r="D38" s="18" t="s">
        <v>55</v>
      </c>
      <c r="E38">
        <f>+(C38-C$7)/C$8</f>
        <v>14657.698271694844</v>
      </c>
      <c r="F38">
        <f t="shared" si="1"/>
        <v>14657.5</v>
      </c>
      <c r="G38">
        <f>+C38-(C$7+F38*C$8)</f>
        <v>0.31582500000513392</v>
      </c>
      <c r="I38">
        <f>+G38</f>
        <v>0.31582500000513392</v>
      </c>
      <c r="O38">
        <f ca="1">+C$11+C$12*$F38</f>
        <v>0.32104322001906521</v>
      </c>
      <c r="Q38" s="2">
        <f>+C38-15018.5</f>
        <v>37076.008999999998</v>
      </c>
    </row>
    <row r="39" spans="1:18">
      <c r="D39" s="5"/>
    </row>
    <row r="40" spans="1:18">
      <c r="D40" s="5"/>
    </row>
    <row r="41" spans="1:18">
      <c r="D41" s="5"/>
    </row>
    <row r="42" spans="1:18">
      <c r="D42" s="5"/>
    </row>
    <row r="43" spans="1:18">
      <c r="D43" s="5"/>
    </row>
    <row r="44" spans="1:18">
      <c r="D44" s="5"/>
    </row>
    <row r="45" spans="1:18">
      <c r="D45" s="5"/>
    </row>
    <row r="46" spans="1:18">
      <c r="D46" s="5"/>
    </row>
    <row r="47" spans="1:18">
      <c r="D47" s="5"/>
    </row>
    <row r="48" spans="1:18">
      <c r="D48" s="5"/>
    </row>
    <row r="49" spans="4:4">
      <c r="D49" s="5"/>
    </row>
    <row r="50" spans="4:4">
      <c r="D50" s="5"/>
    </row>
    <row r="51" spans="4:4">
      <c r="D51" s="5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4"/>
  <sheetViews>
    <sheetView workbookViewId="0">
      <selection activeCell="A15" sqref="A15:D15"/>
    </sheetView>
  </sheetViews>
  <sheetFormatPr defaultRowHeight="12.75"/>
  <cols>
    <col min="1" max="1" width="19.7109375" style="18" customWidth="1"/>
    <col min="2" max="2" width="4.42578125" style="21" customWidth="1"/>
    <col min="3" max="3" width="12.7109375" style="18" customWidth="1"/>
    <col min="4" max="4" width="5.42578125" style="21" customWidth="1"/>
    <col min="5" max="5" width="14.85546875" style="21" customWidth="1"/>
    <col min="6" max="6" width="9.140625" style="21"/>
    <col min="7" max="7" width="12" style="21" customWidth="1"/>
    <col min="8" max="8" width="14.140625" style="18" customWidth="1"/>
    <col min="9" max="9" width="22.5703125" style="21" customWidth="1"/>
    <col min="10" max="10" width="25.140625" style="21" customWidth="1"/>
    <col min="11" max="11" width="15.7109375" style="21" customWidth="1"/>
    <col min="12" max="12" width="14.140625" style="21" customWidth="1"/>
    <col min="13" max="13" width="9.5703125" style="21" customWidth="1"/>
    <col min="14" max="14" width="14.140625" style="21" customWidth="1"/>
    <col min="15" max="15" width="23.42578125" style="21" customWidth="1"/>
    <col min="16" max="16" width="16.5703125" style="21" customWidth="1"/>
    <col min="17" max="17" width="41" style="21" customWidth="1"/>
    <col min="18" max="16384" width="9.140625" style="21"/>
  </cols>
  <sheetData>
    <row r="1" spans="1:16" ht="15.75">
      <c r="A1" s="42" t="s">
        <v>45</v>
      </c>
      <c r="I1" s="43" t="s">
        <v>46</v>
      </c>
      <c r="J1" s="44" t="s">
        <v>47</v>
      </c>
    </row>
    <row r="2" spans="1:16">
      <c r="I2" s="45" t="s">
        <v>48</v>
      </c>
      <c r="J2" s="46" t="s">
        <v>49</v>
      </c>
    </row>
    <row r="3" spans="1:16">
      <c r="A3" s="47" t="s">
        <v>50</v>
      </c>
      <c r="I3" s="45" t="s">
        <v>51</v>
      </c>
      <c r="J3" s="46" t="s">
        <v>52</v>
      </c>
    </row>
    <row r="4" spans="1:16">
      <c r="I4" s="45" t="s">
        <v>53</v>
      </c>
      <c r="J4" s="46" t="s">
        <v>52</v>
      </c>
    </row>
    <row r="5" spans="1:16" ht="13.5" thickBot="1">
      <c r="I5" s="48" t="s">
        <v>54</v>
      </c>
      <c r="J5" s="49" t="s">
        <v>55</v>
      </c>
    </row>
    <row r="10" spans="1:16" ht="13.5" thickBot="1"/>
    <row r="11" spans="1:16" ht="12.75" customHeight="1" thickBot="1">
      <c r="A11" s="18" t="str">
        <f t="shared" ref="A11:A23" si="0">P11</f>
        <v>IBVS 4888 </v>
      </c>
      <c r="B11" s="5" t="str">
        <f t="shared" ref="B11:B23" si="1">IF(H11=INT(H11),"I","II")</f>
        <v>II</v>
      </c>
      <c r="C11" s="18">
        <f t="shared" ref="C11:C23" si="2">1*G11</f>
        <v>51081.417500000003</v>
      </c>
      <c r="D11" s="21" t="str">
        <f t="shared" ref="D11:D23" si="3">VLOOKUP(F11,I$1:J$5,2,FALSE)</f>
        <v>vis</v>
      </c>
      <c r="E11" s="50">
        <f>VLOOKUP(C11,Active!C$21:E$973,3,FALSE)</f>
        <v>14021.689821644937</v>
      </c>
      <c r="F11" s="5" t="s">
        <v>54</v>
      </c>
      <c r="G11" s="21" t="str">
        <f t="shared" ref="G11:G23" si="4">MID(I11,3,LEN(I11)-3)</f>
        <v>51081.4175</v>
      </c>
      <c r="H11" s="18">
        <f t="shared" ref="H11:H23" si="5">1*K11</f>
        <v>-2704.5</v>
      </c>
      <c r="I11" s="51" t="s">
        <v>56</v>
      </c>
      <c r="J11" s="52" t="s">
        <v>57</v>
      </c>
      <c r="K11" s="51">
        <v>-2704.5</v>
      </c>
      <c r="L11" s="51" t="s">
        <v>58</v>
      </c>
      <c r="M11" s="52" t="s">
        <v>59</v>
      </c>
      <c r="N11" s="52" t="s">
        <v>60</v>
      </c>
      <c r="O11" s="53" t="s">
        <v>61</v>
      </c>
      <c r="P11" s="54" t="s">
        <v>62</v>
      </c>
    </row>
    <row r="12" spans="1:16" ht="12.75" customHeight="1" thickBot="1">
      <c r="A12" s="18" t="str">
        <f t="shared" si="0"/>
        <v>IBVS 5263 </v>
      </c>
      <c r="B12" s="5" t="str">
        <f t="shared" si="1"/>
        <v>I</v>
      </c>
      <c r="C12" s="18">
        <f t="shared" si="2"/>
        <v>51378.499400000001</v>
      </c>
      <c r="D12" s="21" t="str">
        <f t="shared" si="3"/>
        <v>vis</v>
      </c>
      <c r="E12" s="50">
        <f>VLOOKUP(C12,Active!C$21:E$973,3,FALSE)</f>
        <v>14208.194790600734</v>
      </c>
      <c r="F12" s="5" t="s">
        <v>54</v>
      </c>
      <c r="G12" s="21" t="str">
        <f t="shared" si="4"/>
        <v>51378.4994</v>
      </c>
      <c r="H12" s="18">
        <f t="shared" si="5"/>
        <v>-2518</v>
      </c>
      <c r="I12" s="51" t="s">
        <v>63</v>
      </c>
      <c r="J12" s="52" t="s">
        <v>64</v>
      </c>
      <c r="K12" s="51">
        <v>-2518</v>
      </c>
      <c r="L12" s="51" t="s">
        <v>65</v>
      </c>
      <c r="M12" s="52" t="s">
        <v>59</v>
      </c>
      <c r="N12" s="52" t="s">
        <v>60</v>
      </c>
      <c r="O12" s="53" t="s">
        <v>61</v>
      </c>
      <c r="P12" s="54" t="s">
        <v>66</v>
      </c>
    </row>
    <row r="13" spans="1:16" ht="12.75" customHeight="1" thickBot="1">
      <c r="A13" s="18" t="str">
        <f t="shared" si="0"/>
        <v>IBVS 5263 </v>
      </c>
      <c r="B13" s="5" t="str">
        <f t="shared" si="1"/>
        <v>I</v>
      </c>
      <c r="C13" s="18">
        <f t="shared" si="2"/>
        <v>51394.428599999999</v>
      </c>
      <c r="D13" s="21" t="str">
        <f t="shared" si="3"/>
        <v>vis</v>
      </c>
      <c r="E13" s="50">
        <f>VLOOKUP(C13,Active!C$21:E$973,3,FALSE)</f>
        <v>14218.194978937654</v>
      </c>
      <c r="F13" s="5" t="s">
        <v>54</v>
      </c>
      <c r="G13" s="21" t="str">
        <f t="shared" si="4"/>
        <v>51394.4286</v>
      </c>
      <c r="H13" s="18">
        <f t="shared" si="5"/>
        <v>-2508</v>
      </c>
      <c r="I13" s="51" t="s">
        <v>67</v>
      </c>
      <c r="J13" s="52" t="s">
        <v>68</v>
      </c>
      <c r="K13" s="51">
        <v>-2508</v>
      </c>
      <c r="L13" s="51" t="s">
        <v>69</v>
      </c>
      <c r="M13" s="52" t="s">
        <v>59</v>
      </c>
      <c r="N13" s="52" t="s">
        <v>60</v>
      </c>
      <c r="O13" s="53" t="s">
        <v>61</v>
      </c>
      <c r="P13" s="54" t="s">
        <v>66</v>
      </c>
    </row>
    <row r="14" spans="1:16" ht="12.75" customHeight="1" thickBot="1">
      <c r="A14" s="18" t="str">
        <f t="shared" si="0"/>
        <v>IBVS 5287 </v>
      </c>
      <c r="B14" s="5" t="str">
        <f t="shared" si="1"/>
        <v>I</v>
      </c>
      <c r="C14" s="18">
        <f t="shared" si="2"/>
        <v>51778.320500000002</v>
      </c>
      <c r="D14" s="21" t="str">
        <f t="shared" si="3"/>
        <v>vis</v>
      </c>
      <c r="E14" s="50">
        <f>VLOOKUP(C14,Active!C$21:E$973,3,FALSE)</f>
        <v>14459.198375280153</v>
      </c>
      <c r="F14" s="5" t="s">
        <v>54</v>
      </c>
      <c r="G14" s="21" t="str">
        <f t="shared" si="4"/>
        <v>51778.3205</v>
      </c>
      <c r="H14" s="18">
        <f t="shared" si="5"/>
        <v>-2267</v>
      </c>
      <c r="I14" s="51" t="s">
        <v>70</v>
      </c>
      <c r="J14" s="52" t="s">
        <v>71</v>
      </c>
      <c r="K14" s="51">
        <v>-2267</v>
      </c>
      <c r="L14" s="51" t="s">
        <v>65</v>
      </c>
      <c r="M14" s="52" t="s">
        <v>59</v>
      </c>
      <c r="N14" s="52" t="s">
        <v>60</v>
      </c>
      <c r="O14" s="53" t="s">
        <v>61</v>
      </c>
      <c r="P14" s="54" t="s">
        <v>72</v>
      </c>
    </row>
    <row r="15" spans="1:16" ht="12.75" customHeight="1" thickBot="1">
      <c r="A15" s="18" t="str">
        <f t="shared" si="0"/>
        <v> BBS 126 </v>
      </c>
      <c r="B15" s="5" t="str">
        <f t="shared" si="1"/>
        <v>II</v>
      </c>
      <c r="C15" s="18">
        <f t="shared" si="2"/>
        <v>52094.508999999998</v>
      </c>
      <c r="D15" s="21" t="str">
        <f t="shared" si="3"/>
        <v>vis</v>
      </c>
      <c r="E15" s="50">
        <f>VLOOKUP(C15,Active!C$21:E$973,3,FALSE)</f>
        <v>14657.698271694844</v>
      </c>
      <c r="F15" s="5" t="s">
        <v>54</v>
      </c>
      <c r="G15" s="21" t="str">
        <f t="shared" si="4"/>
        <v>52094.509</v>
      </c>
      <c r="H15" s="18">
        <f t="shared" si="5"/>
        <v>-2068.5</v>
      </c>
      <c r="I15" s="51" t="s">
        <v>73</v>
      </c>
      <c r="J15" s="52" t="s">
        <v>74</v>
      </c>
      <c r="K15" s="51">
        <v>-2068.5</v>
      </c>
      <c r="L15" s="51" t="s">
        <v>75</v>
      </c>
      <c r="M15" s="52" t="s">
        <v>59</v>
      </c>
      <c r="N15" s="52" t="s">
        <v>60</v>
      </c>
      <c r="O15" s="53" t="s">
        <v>76</v>
      </c>
      <c r="P15" s="53" t="s">
        <v>77</v>
      </c>
    </row>
    <row r="16" spans="1:16" ht="12.75" customHeight="1" thickBot="1">
      <c r="A16" s="18" t="str">
        <f t="shared" si="0"/>
        <v>IBVS 5583 </v>
      </c>
      <c r="B16" s="5" t="str">
        <f t="shared" si="1"/>
        <v>I</v>
      </c>
      <c r="C16" s="18">
        <f t="shared" si="2"/>
        <v>52133.541700000002</v>
      </c>
      <c r="D16" s="21" t="str">
        <f t="shared" si="3"/>
        <v>vis</v>
      </c>
      <c r="E16" s="50">
        <f>VLOOKUP(C16,Active!C$21:E$973,3,FALSE)</f>
        <v>14682.202600305109</v>
      </c>
      <c r="F16" s="5" t="s">
        <v>54</v>
      </c>
      <c r="G16" s="21" t="str">
        <f t="shared" si="4"/>
        <v>52133.5417</v>
      </c>
      <c r="H16" s="18">
        <f t="shared" si="5"/>
        <v>-2044</v>
      </c>
      <c r="I16" s="51" t="s">
        <v>78</v>
      </c>
      <c r="J16" s="52" t="s">
        <v>79</v>
      </c>
      <c r="K16" s="51">
        <v>-2044</v>
      </c>
      <c r="L16" s="51" t="s">
        <v>80</v>
      </c>
      <c r="M16" s="52" t="s">
        <v>59</v>
      </c>
      <c r="N16" s="52" t="s">
        <v>60</v>
      </c>
      <c r="O16" s="53" t="s">
        <v>61</v>
      </c>
      <c r="P16" s="54" t="s">
        <v>81</v>
      </c>
    </row>
    <row r="17" spans="1:16" ht="12.75" customHeight="1" thickBot="1">
      <c r="A17" s="18" t="str">
        <f t="shared" si="0"/>
        <v>IBVS 5583 </v>
      </c>
      <c r="B17" s="5" t="str">
        <f t="shared" si="1"/>
        <v>I</v>
      </c>
      <c r="C17" s="18">
        <f t="shared" si="2"/>
        <v>52141.504699999998</v>
      </c>
      <c r="D17" s="21" t="str">
        <f t="shared" si="3"/>
        <v>vis</v>
      </c>
      <c r="E17" s="50">
        <f>VLOOKUP(C17,Active!C$21:E$973,3,FALSE)</f>
        <v>14687.201690009981</v>
      </c>
      <c r="F17" s="5" t="s">
        <v>54</v>
      </c>
      <c r="G17" s="21" t="str">
        <f t="shared" si="4"/>
        <v>52141.5047</v>
      </c>
      <c r="H17" s="18">
        <f t="shared" si="5"/>
        <v>-2039</v>
      </c>
      <c r="I17" s="51" t="s">
        <v>82</v>
      </c>
      <c r="J17" s="52" t="s">
        <v>83</v>
      </c>
      <c r="K17" s="51">
        <v>-2039</v>
      </c>
      <c r="L17" s="51" t="s">
        <v>65</v>
      </c>
      <c r="M17" s="52" t="s">
        <v>59</v>
      </c>
      <c r="N17" s="52" t="s">
        <v>60</v>
      </c>
      <c r="O17" s="53" t="s">
        <v>61</v>
      </c>
      <c r="P17" s="54" t="s">
        <v>81</v>
      </c>
    </row>
    <row r="18" spans="1:16" ht="12.75" customHeight="1" thickBot="1">
      <c r="A18" s="18" t="str">
        <f t="shared" si="0"/>
        <v>IBVS 5583 </v>
      </c>
      <c r="B18" s="5" t="str">
        <f t="shared" si="1"/>
        <v>I</v>
      </c>
      <c r="C18" s="18">
        <f t="shared" si="2"/>
        <v>52877.431799999998</v>
      </c>
      <c r="D18" s="21" t="str">
        <f t="shared" si="3"/>
        <v>vis</v>
      </c>
      <c r="E18" s="50">
        <f>VLOOKUP(C18,Active!C$21:E$973,3,FALSE)</f>
        <v>15149.209173263691</v>
      </c>
      <c r="F18" s="5" t="s">
        <v>54</v>
      </c>
      <c r="G18" s="21" t="str">
        <f t="shared" si="4"/>
        <v>52877.4318</v>
      </c>
      <c r="H18" s="18">
        <f t="shared" si="5"/>
        <v>-1577</v>
      </c>
      <c r="I18" s="51" t="s">
        <v>84</v>
      </c>
      <c r="J18" s="52" t="s">
        <v>85</v>
      </c>
      <c r="K18" s="51">
        <v>-1577</v>
      </c>
      <c r="L18" s="51" t="s">
        <v>86</v>
      </c>
      <c r="M18" s="52" t="s">
        <v>59</v>
      </c>
      <c r="N18" s="52" t="s">
        <v>60</v>
      </c>
      <c r="O18" s="53" t="s">
        <v>61</v>
      </c>
      <c r="P18" s="54" t="s">
        <v>81</v>
      </c>
    </row>
    <row r="19" spans="1:16" ht="12.75" customHeight="1" thickBot="1">
      <c r="A19" s="18" t="str">
        <f t="shared" si="0"/>
        <v>IBVS 5741 </v>
      </c>
      <c r="B19" s="5" t="str">
        <f t="shared" si="1"/>
        <v>I</v>
      </c>
      <c r="C19" s="18">
        <f t="shared" si="2"/>
        <v>53613.357400000001</v>
      </c>
      <c r="D19" s="21" t="str">
        <f t="shared" si="3"/>
        <v>vis</v>
      </c>
      <c r="E19" s="50">
        <f>VLOOKUP(C19,Active!C$21:E$973,3,FALSE)</f>
        <v>15611.21571483279</v>
      </c>
      <c r="F19" s="5" t="s">
        <v>54</v>
      </c>
      <c r="G19" s="21" t="str">
        <f t="shared" si="4"/>
        <v>53613.3574</v>
      </c>
      <c r="H19" s="18">
        <f t="shared" si="5"/>
        <v>-1115</v>
      </c>
      <c r="I19" s="51" t="s">
        <v>87</v>
      </c>
      <c r="J19" s="52" t="s">
        <v>88</v>
      </c>
      <c r="K19" s="51">
        <v>-1115</v>
      </c>
      <c r="L19" s="51" t="s">
        <v>89</v>
      </c>
      <c r="M19" s="52" t="s">
        <v>59</v>
      </c>
      <c r="N19" s="52" t="s">
        <v>60</v>
      </c>
      <c r="O19" s="53" t="s">
        <v>90</v>
      </c>
      <c r="P19" s="54" t="s">
        <v>91</v>
      </c>
    </row>
    <row r="20" spans="1:16" ht="12.75" customHeight="1" thickBot="1">
      <c r="A20" s="18" t="str">
        <f t="shared" si="0"/>
        <v> BBS 133 (=IBVS 5781) </v>
      </c>
      <c r="B20" s="5" t="str">
        <f t="shared" si="1"/>
        <v>I</v>
      </c>
      <c r="C20" s="18">
        <f t="shared" si="2"/>
        <v>53933.530200000001</v>
      </c>
      <c r="D20" s="21" t="str">
        <f t="shared" si="3"/>
        <v>vis</v>
      </c>
      <c r="E20" s="50">
        <f>VLOOKUP(C20,Active!C$21:E$973,3,FALSE)</f>
        <v>15812.216913911194</v>
      </c>
      <c r="F20" s="5" t="s">
        <v>54</v>
      </c>
      <c r="G20" s="21" t="str">
        <f t="shared" si="4"/>
        <v>53933.5302</v>
      </c>
      <c r="H20" s="18">
        <f t="shared" si="5"/>
        <v>-914</v>
      </c>
      <c r="I20" s="51" t="s">
        <v>92</v>
      </c>
      <c r="J20" s="52" t="s">
        <v>93</v>
      </c>
      <c r="K20" s="51">
        <v>-914</v>
      </c>
      <c r="L20" s="51" t="s">
        <v>94</v>
      </c>
      <c r="M20" s="52" t="s">
        <v>95</v>
      </c>
      <c r="N20" s="52" t="s">
        <v>54</v>
      </c>
      <c r="O20" s="53" t="s">
        <v>96</v>
      </c>
      <c r="P20" s="53" t="s">
        <v>97</v>
      </c>
    </row>
    <row r="21" spans="1:16" ht="12.75" customHeight="1" thickBot="1">
      <c r="A21" s="18" t="str">
        <f t="shared" si="0"/>
        <v>IBVS 5945 </v>
      </c>
      <c r="B21" s="5" t="str">
        <f t="shared" si="1"/>
        <v>I</v>
      </c>
      <c r="C21" s="18">
        <f t="shared" si="2"/>
        <v>55360.782800000001</v>
      </c>
      <c r="D21" s="21" t="str">
        <f t="shared" si="3"/>
        <v>vis</v>
      </c>
      <c r="E21" s="50">
        <f>VLOOKUP(C21,Active!C$21:E$973,3,FALSE)</f>
        <v>16708.231453521588</v>
      </c>
      <c r="F21" s="5" t="s">
        <v>54</v>
      </c>
      <c r="G21" s="21" t="str">
        <f t="shared" si="4"/>
        <v>55360.7828</v>
      </c>
      <c r="H21" s="18">
        <f t="shared" si="5"/>
        <v>-18</v>
      </c>
      <c r="I21" s="51" t="s">
        <v>98</v>
      </c>
      <c r="J21" s="52" t="s">
        <v>99</v>
      </c>
      <c r="K21" s="51">
        <v>-18</v>
      </c>
      <c r="L21" s="51" t="s">
        <v>100</v>
      </c>
      <c r="M21" s="52" t="s">
        <v>95</v>
      </c>
      <c r="N21" s="52" t="s">
        <v>54</v>
      </c>
      <c r="O21" s="53" t="s">
        <v>76</v>
      </c>
      <c r="P21" s="54" t="s">
        <v>101</v>
      </c>
    </row>
    <row r="22" spans="1:16" ht="12.75" customHeight="1" thickBot="1">
      <c r="A22" s="18" t="str">
        <f t="shared" si="0"/>
        <v>BAVM 215 </v>
      </c>
      <c r="B22" s="5" t="str">
        <f t="shared" si="1"/>
        <v>II</v>
      </c>
      <c r="C22" s="18">
        <f t="shared" si="2"/>
        <v>55385.471700000002</v>
      </c>
      <c r="D22" s="21" t="str">
        <f t="shared" si="3"/>
        <v>vis</v>
      </c>
      <c r="E22" s="50">
        <f>VLOOKUP(C22,Active!C$21:E$973,3,FALSE)</f>
        <v>16723.730891649771</v>
      </c>
      <c r="F22" s="5" t="s">
        <v>54</v>
      </c>
      <c r="G22" s="21" t="str">
        <f t="shared" si="4"/>
        <v>55385.4717</v>
      </c>
      <c r="H22" s="18">
        <f t="shared" si="5"/>
        <v>-2.5</v>
      </c>
      <c r="I22" s="51" t="s">
        <v>102</v>
      </c>
      <c r="J22" s="52" t="s">
        <v>103</v>
      </c>
      <c r="K22" s="51">
        <v>-2.5</v>
      </c>
      <c r="L22" s="51" t="s">
        <v>104</v>
      </c>
      <c r="M22" s="52" t="s">
        <v>95</v>
      </c>
      <c r="N22" s="52" t="s">
        <v>105</v>
      </c>
      <c r="O22" s="53" t="s">
        <v>106</v>
      </c>
      <c r="P22" s="54" t="s">
        <v>107</v>
      </c>
    </row>
    <row r="23" spans="1:16" ht="12.75" customHeight="1" thickBot="1">
      <c r="A23" s="18" t="str">
        <f t="shared" si="0"/>
        <v>BAVM 215 </v>
      </c>
      <c r="B23" s="5" t="str">
        <f t="shared" si="1"/>
        <v>I</v>
      </c>
      <c r="C23" s="18">
        <f t="shared" si="2"/>
        <v>55389.453399999999</v>
      </c>
      <c r="D23" s="21" t="str">
        <f t="shared" si="3"/>
        <v>vis</v>
      </c>
      <c r="E23" s="50">
        <f>VLOOKUP(C23,Active!C$21:E$973,3,FALSE)</f>
        <v>16726.230562060155</v>
      </c>
      <c r="F23" s="5" t="s">
        <v>54</v>
      </c>
      <c r="G23" s="21" t="str">
        <f t="shared" si="4"/>
        <v>55389.4534</v>
      </c>
      <c r="H23" s="18">
        <f t="shared" si="5"/>
        <v>0</v>
      </c>
      <c r="I23" s="51" t="s">
        <v>108</v>
      </c>
      <c r="J23" s="52" t="s">
        <v>109</v>
      </c>
      <c r="K23" s="51" t="s">
        <v>110</v>
      </c>
      <c r="L23" s="51" t="s">
        <v>111</v>
      </c>
      <c r="M23" s="52" t="s">
        <v>95</v>
      </c>
      <c r="N23" s="52" t="s">
        <v>105</v>
      </c>
      <c r="O23" s="53" t="s">
        <v>106</v>
      </c>
      <c r="P23" s="54" t="s">
        <v>107</v>
      </c>
    </row>
    <row r="24" spans="1:16">
      <c r="B24" s="5"/>
      <c r="E24" s="50"/>
      <c r="F24" s="5"/>
    </row>
    <row r="25" spans="1:16">
      <c r="B25" s="5"/>
      <c r="E25" s="50"/>
      <c r="F25" s="5"/>
    </row>
    <row r="26" spans="1:16">
      <c r="B26" s="5"/>
      <c r="E26" s="50"/>
      <c r="F26" s="5"/>
    </row>
    <row r="27" spans="1:16">
      <c r="B27" s="5"/>
      <c r="E27" s="50"/>
      <c r="F27" s="5"/>
    </row>
    <row r="28" spans="1:16">
      <c r="B28" s="5"/>
      <c r="E28" s="50"/>
      <c r="F28" s="5"/>
    </row>
    <row r="29" spans="1:16">
      <c r="B29" s="5"/>
      <c r="E29" s="50"/>
      <c r="F29" s="5"/>
    </row>
    <row r="30" spans="1:16">
      <c r="B30" s="5"/>
      <c r="E30" s="50"/>
      <c r="F30" s="5"/>
    </row>
    <row r="31" spans="1:16">
      <c r="B31" s="5"/>
      <c r="E31" s="50"/>
      <c r="F31" s="5"/>
    </row>
    <row r="32" spans="1:16">
      <c r="B32" s="5"/>
      <c r="E32" s="50"/>
      <c r="F32" s="5"/>
    </row>
    <row r="33" spans="2:6">
      <c r="B33" s="5"/>
      <c r="E33" s="50"/>
      <c r="F33" s="5"/>
    </row>
    <row r="34" spans="2:6">
      <c r="B34" s="5"/>
      <c r="E34" s="50"/>
      <c r="F34" s="5"/>
    </row>
    <row r="35" spans="2:6">
      <c r="B35" s="5"/>
      <c r="E35" s="50"/>
      <c r="F35" s="5"/>
    </row>
    <row r="36" spans="2:6">
      <c r="B36" s="5"/>
      <c r="E36" s="50"/>
      <c r="F36" s="5"/>
    </row>
    <row r="37" spans="2:6">
      <c r="B37" s="5"/>
      <c r="E37" s="50"/>
      <c r="F37" s="5"/>
    </row>
    <row r="38" spans="2:6">
      <c r="B38" s="5"/>
      <c r="E38" s="50"/>
      <c r="F38" s="5"/>
    </row>
    <row r="39" spans="2:6">
      <c r="B39" s="5"/>
      <c r="E39" s="50"/>
      <c r="F39" s="5"/>
    </row>
    <row r="40" spans="2:6">
      <c r="B40" s="5"/>
      <c r="E40" s="50"/>
      <c r="F40" s="5"/>
    </row>
    <row r="41" spans="2:6">
      <c r="B41" s="5"/>
      <c r="E41" s="50"/>
      <c r="F41" s="5"/>
    </row>
    <row r="42" spans="2:6">
      <c r="B42" s="5"/>
      <c r="E42" s="50"/>
      <c r="F42" s="5"/>
    </row>
    <row r="43" spans="2:6">
      <c r="B43" s="5"/>
      <c r="E43" s="50"/>
      <c r="F43" s="5"/>
    </row>
    <row r="44" spans="2:6">
      <c r="B44" s="5"/>
      <c r="E44" s="50"/>
      <c r="F44" s="5"/>
    </row>
    <row r="45" spans="2:6">
      <c r="B45" s="5"/>
      <c r="E45" s="50"/>
      <c r="F45" s="5"/>
    </row>
    <row r="46" spans="2:6">
      <c r="B46" s="5"/>
      <c r="E46" s="50"/>
      <c r="F46" s="5"/>
    </row>
    <row r="47" spans="2:6">
      <c r="B47" s="5"/>
      <c r="E47" s="50"/>
      <c r="F47" s="5"/>
    </row>
    <row r="48" spans="2:6">
      <c r="B48" s="5"/>
      <c r="E48" s="50"/>
      <c r="F48" s="5"/>
    </row>
    <row r="49" spans="2:6">
      <c r="B49" s="5"/>
      <c r="E49" s="50"/>
      <c r="F49" s="5"/>
    </row>
    <row r="50" spans="2:6">
      <c r="B50" s="5"/>
      <c r="E50" s="50"/>
      <c r="F50" s="5"/>
    </row>
    <row r="51" spans="2:6">
      <c r="B51" s="5"/>
      <c r="E51" s="50"/>
      <c r="F51" s="5"/>
    </row>
    <row r="52" spans="2:6">
      <c r="B52" s="5"/>
      <c r="E52" s="50"/>
      <c r="F52" s="5"/>
    </row>
    <row r="53" spans="2:6">
      <c r="B53" s="5"/>
      <c r="E53" s="50"/>
      <c r="F53" s="5"/>
    </row>
    <row r="54" spans="2:6">
      <c r="B54" s="5"/>
      <c r="E54" s="50"/>
      <c r="F54" s="5"/>
    </row>
    <row r="55" spans="2:6">
      <c r="B55" s="5"/>
      <c r="E55" s="50"/>
      <c r="F55" s="5"/>
    </row>
    <row r="56" spans="2:6">
      <c r="B56" s="5"/>
      <c r="E56" s="50"/>
      <c r="F56" s="5"/>
    </row>
    <row r="57" spans="2:6">
      <c r="B57" s="5"/>
      <c r="E57" s="50"/>
      <c r="F57" s="5"/>
    </row>
    <row r="58" spans="2:6">
      <c r="B58" s="5"/>
      <c r="E58" s="50"/>
      <c r="F58" s="5"/>
    </row>
    <row r="59" spans="2:6">
      <c r="B59" s="5"/>
      <c r="E59" s="50"/>
      <c r="F59" s="5"/>
    </row>
    <row r="60" spans="2:6">
      <c r="B60" s="5"/>
      <c r="E60" s="50"/>
      <c r="F60" s="5"/>
    </row>
    <row r="61" spans="2:6">
      <c r="B61" s="5"/>
      <c r="E61" s="50"/>
      <c r="F61" s="5"/>
    </row>
    <row r="62" spans="2:6">
      <c r="B62" s="5"/>
      <c r="E62" s="50"/>
      <c r="F62" s="5"/>
    </row>
    <row r="63" spans="2:6">
      <c r="B63" s="5"/>
      <c r="E63" s="50"/>
      <c r="F63" s="5"/>
    </row>
    <row r="64" spans="2:6">
      <c r="B64" s="5"/>
      <c r="E64" s="50"/>
      <c r="F64" s="5"/>
    </row>
    <row r="65" spans="2:6">
      <c r="B65" s="5"/>
      <c r="E65" s="50"/>
      <c r="F65" s="5"/>
    </row>
    <row r="66" spans="2:6">
      <c r="B66" s="5"/>
      <c r="E66" s="50"/>
      <c r="F66" s="5"/>
    </row>
    <row r="67" spans="2:6">
      <c r="B67" s="5"/>
      <c r="E67" s="50"/>
      <c r="F67" s="5"/>
    </row>
    <row r="68" spans="2:6">
      <c r="B68" s="5"/>
      <c r="E68" s="50"/>
      <c r="F68" s="5"/>
    </row>
    <row r="69" spans="2:6">
      <c r="B69" s="5"/>
      <c r="E69" s="50"/>
      <c r="F69" s="5"/>
    </row>
    <row r="70" spans="2:6">
      <c r="B70" s="5"/>
      <c r="E70" s="50"/>
      <c r="F70" s="5"/>
    </row>
    <row r="71" spans="2:6">
      <c r="B71" s="5"/>
      <c r="E71" s="50"/>
      <c r="F71" s="5"/>
    </row>
    <row r="72" spans="2:6">
      <c r="B72" s="5"/>
      <c r="E72" s="50"/>
      <c r="F72" s="5"/>
    </row>
    <row r="73" spans="2:6">
      <c r="B73" s="5"/>
      <c r="E73" s="50"/>
      <c r="F73" s="5"/>
    </row>
    <row r="74" spans="2:6">
      <c r="B74" s="5"/>
      <c r="E74" s="50"/>
      <c r="F74" s="5"/>
    </row>
    <row r="75" spans="2:6">
      <c r="B75" s="5"/>
      <c r="E75" s="50"/>
      <c r="F75" s="5"/>
    </row>
    <row r="76" spans="2:6">
      <c r="B76" s="5"/>
      <c r="E76" s="50"/>
      <c r="F76" s="5"/>
    </row>
    <row r="77" spans="2:6">
      <c r="B77" s="5"/>
      <c r="E77" s="50"/>
      <c r="F77" s="5"/>
    </row>
    <row r="78" spans="2:6">
      <c r="B78" s="5"/>
      <c r="E78" s="50"/>
      <c r="F78" s="5"/>
    </row>
    <row r="79" spans="2:6">
      <c r="B79" s="5"/>
      <c r="E79" s="50"/>
      <c r="F79" s="5"/>
    </row>
    <row r="80" spans="2:6">
      <c r="B80" s="5"/>
      <c r="E80" s="50"/>
      <c r="F80" s="5"/>
    </row>
    <row r="81" spans="2:6">
      <c r="B81" s="5"/>
      <c r="E81" s="50"/>
      <c r="F81" s="5"/>
    </row>
    <row r="82" spans="2:6">
      <c r="B82" s="5"/>
      <c r="E82" s="50"/>
      <c r="F82" s="5"/>
    </row>
    <row r="83" spans="2:6">
      <c r="B83" s="5"/>
      <c r="E83" s="50"/>
      <c r="F83" s="5"/>
    </row>
    <row r="84" spans="2:6">
      <c r="B84" s="5"/>
      <c r="E84" s="50"/>
      <c r="F84" s="5"/>
    </row>
    <row r="85" spans="2:6">
      <c r="B85" s="5"/>
      <c r="E85" s="50"/>
      <c r="F85" s="5"/>
    </row>
    <row r="86" spans="2:6">
      <c r="B86" s="5"/>
      <c r="E86" s="50"/>
      <c r="F86" s="5"/>
    </row>
    <row r="87" spans="2:6">
      <c r="B87" s="5"/>
      <c r="E87" s="50"/>
      <c r="F87" s="5"/>
    </row>
    <row r="88" spans="2:6">
      <c r="B88" s="5"/>
      <c r="E88" s="50"/>
      <c r="F88" s="5"/>
    </row>
    <row r="89" spans="2:6">
      <c r="B89" s="5"/>
      <c r="E89" s="50"/>
      <c r="F89" s="5"/>
    </row>
    <row r="90" spans="2:6">
      <c r="B90" s="5"/>
      <c r="E90" s="50"/>
      <c r="F90" s="5"/>
    </row>
    <row r="91" spans="2:6">
      <c r="B91" s="5"/>
      <c r="E91" s="50"/>
      <c r="F91" s="5"/>
    </row>
    <row r="92" spans="2:6">
      <c r="B92" s="5"/>
      <c r="E92" s="50"/>
      <c r="F92" s="5"/>
    </row>
    <row r="93" spans="2:6">
      <c r="B93" s="5"/>
      <c r="E93" s="50"/>
      <c r="F93" s="5"/>
    </row>
    <row r="94" spans="2:6">
      <c r="B94" s="5"/>
      <c r="E94" s="50"/>
      <c r="F94" s="5"/>
    </row>
    <row r="95" spans="2:6">
      <c r="B95" s="5"/>
      <c r="E95" s="50"/>
      <c r="F95" s="5"/>
    </row>
    <row r="96" spans="2:6">
      <c r="B96" s="5"/>
      <c r="E96" s="50"/>
      <c r="F96" s="5"/>
    </row>
    <row r="97" spans="2:6">
      <c r="B97" s="5"/>
      <c r="E97" s="50"/>
      <c r="F97" s="5"/>
    </row>
    <row r="98" spans="2:6">
      <c r="B98" s="5"/>
      <c r="E98" s="50"/>
      <c r="F98" s="5"/>
    </row>
    <row r="99" spans="2:6">
      <c r="B99" s="5"/>
      <c r="E99" s="50"/>
      <c r="F99" s="5"/>
    </row>
    <row r="100" spans="2:6">
      <c r="B100" s="5"/>
      <c r="E100" s="50"/>
      <c r="F100" s="5"/>
    </row>
    <row r="101" spans="2:6">
      <c r="B101" s="5"/>
      <c r="E101" s="50"/>
      <c r="F101" s="5"/>
    </row>
    <row r="102" spans="2:6">
      <c r="B102" s="5"/>
      <c r="E102" s="50"/>
      <c r="F102" s="5"/>
    </row>
    <row r="103" spans="2:6">
      <c r="B103" s="5"/>
      <c r="E103" s="50"/>
      <c r="F103" s="5"/>
    </row>
    <row r="104" spans="2:6">
      <c r="B104" s="5"/>
      <c r="E104" s="50"/>
      <c r="F104" s="5"/>
    </row>
    <row r="105" spans="2:6">
      <c r="B105" s="5"/>
      <c r="E105" s="50"/>
      <c r="F105" s="5"/>
    </row>
    <row r="106" spans="2:6">
      <c r="B106" s="5"/>
      <c r="E106" s="50"/>
      <c r="F106" s="5"/>
    </row>
    <row r="107" spans="2:6">
      <c r="B107" s="5"/>
      <c r="F107" s="5"/>
    </row>
    <row r="108" spans="2:6">
      <c r="B108" s="5"/>
      <c r="F108" s="5"/>
    </row>
    <row r="109" spans="2:6">
      <c r="B109" s="5"/>
      <c r="F109" s="5"/>
    </row>
    <row r="110" spans="2:6">
      <c r="B110" s="5"/>
      <c r="F110" s="5"/>
    </row>
    <row r="111" spans="2:6">
      <c r="B111" s="5"/>
      <c r="F111" s="5"/>
    </row>
    <row r="112" spans="2:6">
      <c r="B112" s="5"/>
      <c r="F112" s="5"/>
    </row>
    <row r="113" spans="2:6">
      <c r="B113" s="5"/>
      <c r="F113" s="5"/>
    </row>
    <row r="114" spans="2:6">
      <c r="B114" s="5"/>
      <c r="F114" s="5"/>
    </row>
    <row r="115" spans="2:6">
      <c r="B115" s="5"/>
      <c r="F115" s="5"/>
    </row>
    <row r="116" spans="2:6">
      <c r="B116" s="5"/>
      <c r="F116" s="5"/>
    </row>
    <row r="117" spans="2:6">
      <c r="B117" s="5"/>
      <c r="F117" s="5"/>
    </row>
    <row r="118" spans="2:6">
      <c r="B118" s="5"/>
      <c r="F118" s="5"/>
    </row>
    <row r="119" spans="2:6">
      <c r="B119" s="5"/>
      <c r="F119" s="5"/>
    </row>
    <row r="120" spans="2:6">
      <c r="B120" s="5"/>
      <c r="F120" s="5"/>
    </row>
    <row r="121" spans="2:6">
      <c r="B121" s="5"/>
      <c r="F121" s="5"/>
    </row>
    <row r="122" spans="2:6">
      <c r="B122" s="5"/>
      <c r="F122" s="5"/>
    </row>
    <row r="123" spans="2:6">
      <c r="B123" s="5"/>
      <c r="F123" s="5"/>
    </row>
    <row r="124" spans="2:6">
      <c r="B124" s="5"/>
      <c r="F124" s="5"/>
    </row>
    <row r="125" spans="2:6">
      <c r="B125" s="5"/>
      <c r="F125" s="5"/>
    </row>
    <row r="126" spans="2:6">
      <c r="B126" s="5"/>
      <c r="F126" s="5"/>
    </row>
    <row r="127" spans="2:6">
      <c r="B127" s="5"/>
      <c r="F127" s="5"/>
    </row>
    <row r="128" spans="2:6">
      <c r="B128" s="5"/>
      <c r="F128" s="5"/>
    </row>
    <row r="129" spans="2:6">
      <c r="B129" s="5"/>
      <c r="F129" s="5"/>
    </row>
    <row r="130" spans="2:6">
      <c r="B130" s="5"/>
      <c r="F130" s="5"/>
    </row>
    <row r="131" spans="2:6">
      <c r="B131" s="5"/>
      <c r="F131" s="5"/>
    </row>
    <row r="132" spans="2:6">
      <c r="B132" s="5"/>
      <c r="F132" s="5"/>
    </row>
    <row r="133" spans="2:6">
      <c r="B133" s="5"/>
      <c r="F133" s="5"/>
    </row>
    <row r="134" spans="2:6">
      <c r="B134" s="5"/>
      <c r="F134" s="5"/>
    </row>
    <row r="135" spans="2:6">
      <c r="B135" s="5"/>
      <c r="F135" s="5"/>
    </row>
    <row r="136" spans="2:6">
      <c r="B136" s="5"/>
      <c r="F136" s="5"/>
    </row>
    <row r="137" spans="2:6">
      <c r="B137" s="5"/>
      <c r="F137" s="5"/>
    </row>
    <row r="138" spans="2:6">
      <c r="B138" s="5"/>
      <c r="F138" s="5"/>
    </row>
    <row r="139" spans="2:6">
      <c r="B139" s="5"/>
      <c r="F139" s="5"/>
    </row>
    <row r="140" spans="2:6">
      <c r="B140" s="5"/>
      <c r="F140" s="5"/>
    </row>
    <row r="141" spans="2:6">
      <c r="B141" s="5"/>
      <c r="F141" s="5"/>
    </row>
    <row r="142" spans="2:6">
      <c r="B142" s="5"/>
      <c r="F142" s="5"/>
    </row>
    <row r="143" spans="2:6">
      <c r="B143" s="5"/>
      <c r="F143" s="5"/>
    </row>
    <row r="144" spans="2: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  <row r="772" spans="2:6">
      <c r="B772" s="5"/>
      <c r="F772" s="5"/>
    </row>
    <row r="773" spans="2:6">
      <c r="B773" s="5"/>
      <c r="F773" s="5"/>
    </row>
    <row r="774" spans="2:6">
      <c r="B774" s="5"/>
      <c r="F774" s="5"/>
    </row>
    <row r="775" spans="2:6">
      <c r="B775" s="5"/>
      <c r="F775" s="5"/>
    </row>
    <row r="776" spans="2:6">
      <c r="B776" s="5"/>
      <c r="F776" s="5"/>
    </row>
    <row r="777" spans="2:6">
      <c r="B777" s="5"/>
      <c r="F777" s="5"/>
    </row>
    <row r="778" spans="2:6">
      <c r="B778" s="5"/>
      <c r="F778" s="5"/>
    </row>
    <row r="779" spans="2:6">
      <c r="B779" s="5"/>
      <c r="F779" s="5"/>
    </row>
    <row r="780" spans="2:6">
      <c r="B780" s="5"/>
      <c r="F780" s="5"/>
    </row>
    <row r="781" spans="2:6">
      <c r="B781" s="5"/>
      <c r="F781" s="5"/>
    </row>
    <row r="782" spans="2:6">
      <c r="B782" s="5"/>
      <c r="F782" s="5"/>
    </row>
    <row r="783" spans="2:6">
      <c r="B783" s="5"/>
      <c r="F783" s="5"/>
    </row>
    <row r="784" spans="2:6">
      <c r="B784" s="5"/>
      <c r="F784" s="5"/>
    </row>
    <row r="785" spans="2:6">
      <c r="B785" s="5"/>
      <c r="F785" s="5"/>
    </row>
    <row r="786" spans="2:6">
      <c r="B786" s="5"/>
      <c r="F786" s="5"/>
    </row>
    <row r="787" spans="2:6">
      <c r="B787" s="5"/>
      <c r="F787" s="5"/>
    </row>
    <row r="788" spans="2:6">
      <c r="B788" s="5"/>
      <c r="F788" s="5"/>
    </row>
    <row r="789" spans="2:6">
      <c r="B789" s="5"/>
      <c r="F789" s="5"/>
    </row>
    <row r="790" spans="2:6">
      <c r="B790" s="5"/>
      <c r="F790" s="5"/>
    </row>
    <row r="791" spans="2:6">
      <c r="B791" s="5"/>
      <c r="F791" s="5"/>
    </row>
    <row r="792" spans="2:6">
      <c r="B792" s="5"/>
      <c r="F792" s="5"/>
    </row>
    <row r="793" spans="2:6">
      <c r="B793" s="5"/>
      <c r="F793" s="5"/>
    </row>
    <row r="794" spans="2:6">
      <c r="B794" s="5"/>
      <c r="F794" s="5"/>
    </row>
    <row r="795" spans="2:6">
      <c r="B795" s="5"/>
      <c r="F795" s="5"/>
    </row>
    <row r="796" spans="2:6">
      <c r="B796" s="5"/>
      <c r="F796" s="5"/>
    </row>
    <row r="797" spans="2:6">
      <c r="B797" s="5"/>
      <c r="F797" s="5"/>
    </row>
    <row r="798" spans="2:6">
      <c r="B798" s="5"/>
      <c r="F798" s="5"/>
    </row>
    <row r="799" spans="2:6">
      <c r="B799" s="5"/>
      <c r="F799" s="5"/>
    </row>
    <row r="800" spans="2:6">
      <c r="B800" s="5"/>
      <c r="F800" s="5"/>
    </row>
    <row r="801" spans="2:6">
      <c r="B801" s="5"/>
      <c r="F801" s="5"/>
    </row>
    <row r="802" spans="2:6">
      <c r="B802" s="5"/>
      <c r="F802" s="5"/>
    </row>
    <row r="803" spans="2:6">
      <c r="B803" s="5"/>
      <c r="F803" s="5"/>
    </row>
    <row r="804" spans="2:6">
      <c r="B804" s="5"/>
      <c r="F804" s="5"/>
    </row>
    <row r="805" spans="2:6">
      <c r="B805" s="5"/>
      <c r="F805" s="5"/>
    </row>
    <row r="806" spans="2:6">
      <c r="B806" s="5"/>
      <c r="F806" s="5"/>
    </row>
    <row r="807" spans="2:6">
      <c r="B807" s="5"/>
      <c r="F807" s="5"/>
    </row>
    <row r="808" spans="2:6">
      <c r="B808" s="5"/>
      <c r="F808" s="5"/>
    </row>
    <row r="809" spans="2:6">
      <c r="B809" s="5"/>
      <c r="F809" s="5"/>
    </row>
    <row r="810" spans="2:6">
      <c r="B810" s="5"/>
      <c r="F810" s="5"/>
    </row>
    <row r="811" spans="2:6">
      <c r="B811" s="5"/>
      <c r="F811" s="5"/>
    </row>
    <row r="812" spans="2:6">
      <c r="B812" s="5"/>
      <c r="F812" s="5"/>
    </row>
    <row r="813" spans="2:6">
      <c r="B813" s="5"/>
      <c r="F813" s="5"/>
    </row>
    <row r="814" spans="2:6">
      <c r="B814" s="5"/>
      <c r="F814" s="5"/>
    </row>
    <row r="815" spans="2:6">
      <c r="B815" s="5"/>
      <c r="F815" s="5"/>
    </row>
    <row r="816" spans="2:6">
      <c r="B816" s="5"/>
      <c r="F816" s="5"/>
    </row>
    <row r="817" spans="2:6">
      <c r="B817" s="5"/>
      <c r="F817" s="5"/>
    </row>
    <row r="818" spans="2:6">
      <c r="B818" s="5"/>
      <c r="F818" s="5"/>
    </row>
    <row r="819" spans="2:6">
      <c r="B819" s="5"/>
      <c r="F819" s="5"/>
    </row>
    <row r="820" spans="2:6">
      <c r="B820" s="5"/>
      <c r="F820" s="5"/>
    </row>
    <row r="821" spans="2:6">
      <c r="B821" s="5"/>
      <c r="F821" s="5"/>
    </row>
    <row r="822" spans="2:6">
      <c r="B822" s="5"/>
      <c r="F822" s="5"/>
    </row>
    <row r="823" spans="2:6">
      <c r="B823" s="5"/>
      <c r="F823" s="5"/>
    </row>
    <row r="824" spans="2:6">
      <c r="B824" s="5"/>
      <c r="F824" s="5"/>
    </row>
    <row r="825" spans="2:6">
      <c r="B825" s="5"/>
      <c r="F825" s="5"/>
    </row>
    <row r="826" spans="2:6">
      <c r="B826" s="5"/>
      <c r="F826" s="5"/>
    </row>
    <row r="827" spans="2:6">
      <c r="B827" s="5"/>
      <c r="F827" s="5"/>
    </row>
    <row r="828" spans="2:6">
      <c r="B828" s="5"/>
      <c r="F828" s="5"/>
    </row>
    <row r="829" spans="2:6">
      <c r="B829" s="5"/>
      <c r="F829" s="5"/>
    </row>
    <row r="830" spans="2:6">
      <c r="B830" s="5"/>
      <c r="F830" s="5"/>
    </row>
    <row r="831" spans="2:6">
      <c r="B831" s="5"/>
      <c r="F831" s="5"/>
    </row>
    <row r="832" spans="2:6">
      <c r="B832" s="5"/>
      <c r="F832" s="5"/>
    </row>
    <row r="833" spans="2:6">
      <c r="B833" s="5"/>
      <c r="F833" s="5"/>
    </row>
    <row r="834" spans="2:6">
      <c r="B834" s="5"/>
      <c r="F834" s="5"/>
    </row>
    <row r="835" spans="2:6">
      <c r="B835" s="5"/>
      <c r="F835" s="5"/>
    </row>
    <row r="836" spans="2:6">
      <c r="B836" s="5"/>
      <c r="F836" s="5"/>
    </row>
    <row r="837" spans="2:6">
      <c r="B837" s="5"/>
      <c r="F837" s="5"/>
    </row>
    <row r="838" spans="2:6">
      <c r="B838" s="5"/>
      <c r="F838" s="5"/>
    </row>
    <row r="839" spans="2:6">
      <c r="B839" s="5"/>
      <c r="F839" s="5"/>
    </row>
    <row r="840" spans="2:6">
      <c r="B840" s="5"/>
      <c r="F840" s="5"/>
    </row>
    <row r="841" spans="2:6">
      <c r="B841" s="5"/>
      <c r="F841" s="5"/>
    </row>
    <row r="842" spans="2:6">
      <c r="B842" s="5"/>
      <c r="F842" s="5"/>
    </row>
    <row r="843" spans="2:6">
      <c r="B843" s="5"/>
      <c r="F843" s="5"/>
    </row>
    <row r="844" spans="2:6">
      <c r="B844" s="5"/>
      <c r="F844" s="5"/>
    </row>
    <row r="845" spans="2:6">
      <c r="B845" s="5"/>
      <c r="F845" s="5"/>
    </row>
    <row r="846" spans="2:6">
      <c r="B846" s="5"/>
      <c r="F846" s="5"/>
    </row>
    <row r="847" spans="2:6">
      <c r="B847" s="5"/>
      <c r="F847" s="5"/>
    </row>
    <row r="848" spans="2:6">
      <c r="B848" s="5"/>
      <c r="F848" s="5"/>
    </row>
    <row r="849" spans="2:6">
      <c r="B849" s="5"/>
      <c r="F849" s="5"/>
    </row>
    <row r="850" spans="2:6">
      <c r="B850" s="5"/>
      <c r="F850" s="5"/>
    </row>
    <row r="851" spans="2:6">
      <c r="B851" s="5"/>
      <c r="F851" s="5"/>
    </row>
    <row r="852" spans="2:6">
      <c r="B852" s="5"/>
      <c r="F852" s="5"/>
    </row>
    <row r="853" spans="2:6">
      <c r="B853" s="5"/>
      <c r="F853" s="5"/>
    </row>
    <row r="854" spans="2:6">
      <c r="B854" s="5"/>
      <c r="F854" s="5"/>
    </row>
    <row r="855" spans="2:6">
      <c r="B855" s="5"/>
      <c r="F855" s="5"/>
    </row>
    <row r="856" spans="2:6">
      <c r="B856" s="5"/>
      <c r="F856" s="5"/>
    </row>
    <row r="857" spans="2:6">
      <c r="B857" s="5"/>
      <c r="F857" s="5"/>
    </row>
    <row r="858" spans="2:6">
      <c r="B858" s="5"/>
      <c r="F858" s="5"/>
    </row>
    <row r="859" spans="2:6">
      <c r="B859" s="5"/>
      <c r="F859" s="5"/>
    </row>
    <row r="860" spans="2:6">
      <c r="B860" s="5"/>
      <c r="F860" s="5"/>
    </row>
    <row r="861" spans="2:6">
      <c r="B861" s="5"/>
      <c r="F861" s="5"/>
    </row>
    <row r="862" spans="2:6">
      <c r="B862" s="5"/>
      <c r="F862" s="5"/>
    </row>
    <row r="863" spans="2:6">
      <c r="B863" s="5"/>
      <c r="F863" s="5"/>
    </row>
    <row r="864" spans="2:6">
      <c r="B864" s="5"/>
      <c r="F864" s="5"/>
    </row>
    <row r="865" spans="2:6">
      <c r="B865" s="5"/>
      <c r="F865" s="5"/>
    </row>
    <row r="866" spans="2:6">
      <c r="B866" s="5"/>
      <c r="F866" s="5"/>
    </row>
    <row r="867" spans="2:6">
      <c r="B867" s="5"/>
      <c r="F867" s="5"/>
    </row>
    <row r="868" spans="2:6">
      <c r="B868" s="5"/>
      <c r="F868" s="5"/>
    </row>
    <row r="869" spans="2:6">
      <c r="B869" s="5"/>
      <c r="F869" s="5"/>
    </row>
    <row r="870" spans="2:6">
      <c r="B870" s="5"/>
      <c r="F870" s="5"/>
    </row>
    <row r="871" spans="2:6">
      <c r="B871" s="5"/>
      <c r="F871" s="5"/>
    </row>
    <row r="872" spans="2:6">
      <c r="B872" s="5"/>
      <c r="F872" s="5"/>
    </row>
    <row r="873" spans="2:6">
      <c r="B873" s="5"/>
      <c r="F873" s="5"/>
    </row>
    <row r="874" spans="2:6">
      <c r="B874" s="5"/>
      <c r="F874" s="5"/>
    </row>
    <row r="875" spans="2:6">
      <c r="B875" s="5"/>
      <c r="F875" s="5"/>
    </row>
    <row r="876" spans="2:6">
      <c r="B876" s="5"/>
      <c r="F876" s="5"/>
    </row>
    <row r="877" spans="2:6">
      <c r="B877" s="5"/>
      <c r="F877" s="5"/>
    </row>
    <row r="878" spans="2:6">
      <c r="B878" s="5"/>
      <c r="F878" s="5"/>
    </row>
    <row r="879" spans="2:6">
      <c r="B879" s="5"/>
      <c r="F879" s="5"/>
    </row>
    <row r="880" spans="2:6">
      <c r="B880" s="5"/>
      <c r="F880" s="5"/>
    </row>
    <row r="881" spans="2:6">
      <c r="B881" s="5"/>
      <c r="F881" s="5"/>
    </row>
    <row r="882" spans="2:6">
      <c r="B882" s="5"/>
      <c r="F882" s="5"/>
    </row>
    <row r="883" spans="2:6">
      <c r="B883" s="5"/>
      <c r="F883" s="5"/>
    </row>
    <row r="884" spans="2:6">
      <c r="B884" s="5"/>
      <c r="F884" s="5"/>
    </row>
    <row r="885" spans="2:6">
      <c r="B885" s="5"/>
      <c r="F885" s="5"/>
    </row>
    <row r="886" spans="2:6">
      <c r="B886" s="5"/>
      <c r="F886" s="5"/>
    </row>
    <row r="887" spans="2:6">
      <c r="B887" s="5"/>
      <c r="F887" s="5"/>
    </row>
    <row r="888" spans="2:6">
      <c r="B888" s="5"/>
      <c r="F888" s="5"/>
    </row>
    <row r="889" spans="2:6">
      <c r="B889" s="5"/>
      <c r="F889" s="5"/>
    </row>
    <row r="890" spans="2:6">
      <c r="B890" s="5"/>
      <c r="F890" s="5"/>
    </row>
    <row r="891" spans="2:6">
      <c r="B891" s="5"/>
      <c r="F891" s="5"/>
    </row>
    <row r="892" spans="2:6">
      <c r="B892" s="5"/>
      <c r="F892" s="5"/>
    </row>
    <row r="893" spans="2:6">
      <c r="B893" s="5"/>
      <c r="F893" s="5"/>
    </row>
    <row r="894" spans="2:6">
      <c r="B894" s="5"/>
      <c r="F894" s="5"/>
    </row>
  </sheetData>
  <phoneticPr fontId="7" type="noConversion"/>
  <hyperlinks>
    <hyperlink ref="A3" r:id="rId1"/>
    <hyperlink ref="P11" r:id="rId2" display="http://www.konkoly.hu/cgi-bin/IBVS?4888"/>
    <hyperlink ref="P12" r:id="rId3" display="http://www.konkoly.hu/cgi-bin/IBVS?5263"/>
    <hyperlink ref="P13" r:id="rId4" display="http://www.konkoly.hu/cgi-bin/IBVS?5263"/>
    <hyperlink ref="P14" r:id="rId5" display="http://www.konkoly.hu/cgi-bin/IBVS?5287"/>
    <hyperlink ref="P16" r:id="rId6" display="http://www.konkoly.hu/cgi-bin/IBVS?5583"/>
    <hyperlink ref="P17" r:id="rId7" display="http://www.konkoly.hu/cgi-bin/IBVS?5583"/>
    <hyperlink ref="P18" r:id="rId8" display="http://www.konkoly.hu/cgi-bin/IBVS?5583"/>
    <hyperlink ref="P19" r:id="rId9" display="http://www.konkoly.hu/cgi-bin/IBVS?5741"/>
    <hyperlink ref="P21" r:id="rId10" display="http://www.konkoly.hu/cgi-bin/IBVS?5945"/>
    <hyperlink ref="P22" r:id="rId11" display="http://www.bav-astro.de/sfs/BAVM_link.php?BAVMnr=215"/>
    <hyperlink ref="P23" r:id="rId12" display="http://www.bav-astro.de/sfs/BAVM_link.php?BAVMnr=21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2024-01-11T04:02:43Z</dcterms:modified>
</cp:coreProperties>
</file>