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D7645AD-A906-42E1-B5AA-3C56AB0D09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1" i="1"/>
  <c r="F21" i="1"/>
  <c r="Q22" i="1"/>
  <c r="F16" i="1"/>
  <c r="C17" i="1"/>
  <c r="Q21" i="1"/>
  <c r="G22" i="1"/>
  <c r="K22" i="1"/>
  <c r="G21" i="1"/>
  <c r="I21" i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<sst xmlns="http://schemas.openxmlformats.org/spreadsheetml/2006/main" count="58" uniqueCount="53">
  <si>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</si>
  <si>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</si>
  <si>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</si>
  <si>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</si>
  <si>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</si>
  <si>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</si>
  <si>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</si>
  <si>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</si>
  <si>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</si>
  <si>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</si>
  <si>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</si>
  <si>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</si>
  <si>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</si>
  <si>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</si>
  <si>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</si>
  <si>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</si>
  <si>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</si>
  <si>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</si>
  <si>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</si>
  <si>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</si>
  <si>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</si>
  <si>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</si>
  <si>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</si>
  <si>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</si>
  <si>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</si>
  <si>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</si>
  <si>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</si>
  <si>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</si>
  <si>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</si>
  <si>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</si>
  <si>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</si>
  <si>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</si>
  <si>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</si>
  <si>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</si>
  <si>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</si>
  <si>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</si>
  <si>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</si>
  <si>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</si>
  <si>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</si>
  <si>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</si>
  <si>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</si>
  <si>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</si>
  <si>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</si>
  <si>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V0864 Aql</t>
  </si>
  <si>
    <t>G1076-1140</t>
  </si>
  <si>
    <t>EA</t>
  </si>
  <si>
    <t>pr_6</t>
  </si>
  <si>
    <t>~</t>
  </si>
  <si>
    <t>V0864 Aql / GSC 1076-1140</t>
  </si>
  <si>
    <t>GCVS</t>
  </si>
  <si>
    <t>F21</t>
  </si>
  <si>
    <t>G21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</si>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</sst>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5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V0864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E6-4889-9365-D6E7FF2B59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E6-4889-9365-D6E7FF2B59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E6-4889-9365-D6E7FF2B59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-7.8649999995832331E-2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E6-4889-9365-D6E7FF2B59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E6-4889-9365-D6E7FF2B59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E6-4889-9365-D6E7FF2B59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E6-4889-9365-D6E7FF2B59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-7.8649999995832331E-2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E6-4889-9365-D6E7FF2B591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E6-4889-9365-D6E7FF2B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20552"/>
        <c:axId val="1"/>
      </c:scatterChart>
      <c:valAx>
        <c:axId val="60152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52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0</xdr:rowOff>
    </xdr:from>
    <xdr:to>
      <xdr:col>19</xdr:col>
      <xdr:colOff>28575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0B145A9-8705-A100-1AF5-DBFB6975C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activePane="bottomRight" state="frozen"/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48</v>
      </c>
      <c r="F1" s="38" t="s">
        <v>43</v>
      </c>
      <c r="G1" s="31">
        <v>2009</v>
      </c>
      <c r="H1" s="32"/>
      <c r="I1" s="39" t="s">
        <v>44</v>
      </c>
      <c r="J1" s="38" t="s">
        <v>43</v>
      </c>
      <c r="K1" s="40">
        <v>20.075489000000001</v>
      </c>
      <c r="L1" s="34">
        <v>10.473369999999999</v>
      </c>
      <c r="M1" s="35">
        <v>53115.87</v>
      </c>
      <c r="N1" s="35">
        <v>3.1210499999999999</v>
      </c>
      <c r="O1" s="33" t="s">
        <v>45</v>
      </c>
      <c r="P1" s="41">
        <v>12.6</v>
      </c>
      <c r="Q1" s="41">
        <v>13.2</v>
      </c>
      <c r="S1" s="43" t="s">
        <v>47</v>
      </c>
      <c r="U1" s="42" t="s">
        <v>46</v>
      </c>
    </row>
    <row r="2" spans="1:21" x14ac:dyDescent="0.2">
      <c r="A2" t="s">
        <v>25</v>
      </c>
      <c r="B2" t="s">
        <v>45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2</v>
      </c>
      <c r="C4" s="27">
        <v>53115.87</v>
      </c>
      <c r="D4" s="28">
        <v>3.1210499999999999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47">
        <v>53115.87</v>
      </c>
      <c r="D7" s="29" t="s">
        <v>49</v>
      </c>
    </row>
    <row r="8" spans="1:21" x14ac:dyDescent="0.2">
      <c r="A8" t="s">
        <v>5</v>
      </c>
      <c r="C8" s="47">
        <v>3.1210499999999999</v>
      </c>
      <c r="D8" s="29" t="s">
        <v>49</v>
      </c>
    </row>
    <row r="9" spans="1:21" x14ac:dyDescent="0.2">
      <c r="A9" s="24" t="s">
        <v>34</v>
      </c>
      <c r="B9" s="25">
        <v>21</v>
      </c>
      <c r="C9" s="22" t="s">
        <v>50</v>
      </c>
      <c r="D9" s="23" t="s">
        <v>51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INTERCEPT(INDIRECT($D$9):G992,INDIRECT($C$9):F992)</f>
        <v>0</v>
      </c>
      <c r="D11" s="3"/>
      <c r="E11" s="10"/>
    </row>
    <row r="12" spans="1:21" x14ac:dyDescent="0.2">
      <c r="A12" s="10" t="s">
        <v>18</v>
      </c>
      <c r="B12" s="10"/>
      <c r="C12" s="21">
        <f ca="1">SLOPE(INDIRECT($D$9):G992,INDIRECT($C$9):F992)</f>
        <v>-5.926902787930093E-5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57257.424700000003</v>
      </c>
      <c r="E15" s="14" t="s">
        <v>36</v>
      </c>
      <c r="F15" s="36">
        <v>1</v>
      </c>
    </row>
    <row r="16" spans="1:21" x14ac:dyDescent="0.2">
      <c r="A16" s="16" t="s">
        <v>6</v>
      </c>
      <c r="B16" s="10"/>
      <c r="C16" s="17">
        <f ca="1">+C8+C12</f>
        <v>3.1209907309721205</v>
      </c>
      <c r="E16" s="14" t="s">
        <v>32</v>
      </c>
      <c r="F16" s="37">
        <f ca="1">NOW()+15018.5+$C$5/24</f>
        <v>60320.719347222221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2309.5</v>
      </c>
    </row>
    <row r="18" spans="1:21" ht="14.25" thickTop="1" thickBot="1" x14ac:dyDescent="0.25">
      <c r="A18" s="16" t="s">
        <v>7</v>
      </c>
      <c r="B18" s="10"/>
      <c r="C18" s="19">
        <f ca="1">+C15</f>
        <v>57257.424700000003</v>
      </c>
      <c r="D18" s="20">
        <f ca="1">+C16</f>
        <v>3.1209907309721205</v>
      </c>
      <c r="E18" s="14" t="s">
        <v>38</v>
      </c>
      <c r="F18" s="23">
        <f ca="1">ROUND(2*(F16-$C$15)/$C$16,0)/2+F15</f>
        <v>982.5</v>
      </c>
    </row>
    <row r="19" spans="1:21" ht="13.5" thickTop="1" x14ac:dyDescent="0.2">
      <c r="E19" s="14" t="s">
        <v>33</v>
      </c>
      <c r="F19" s="18">
        <f ca="1">+$C$15+$C$16*F18-15018.5-$C$5/24</f>
        <v>45305.69392651345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49</v>
      </c>
      <c r="C21" s="8">
        <v>53115.87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38097.370000000003</v>
      </c>
    </row>
    <row r="22" spans="1:21" x14ac:dyDescent="0.2">
      <c r="A22" s="44" t="s">
        <v>0</v>
      </c>
      <c r="B22" s="45" t="s">
        <v>1</v>
      </c>
      <c r="C22" s="46">
        <v>57257.424700000003</v>
      </c>
      <c r="D22" s="48">
        <v>4.4000000000000003E-3</v>
      </c>
      <c r="E22">
        <f>+(C22-C$7)/C$8</f>
        <v>1326.9748001473865</v>
      </c>
      <c r="F22">
        <f>ROUND(2*E22,0)/2</f>
        <v>1327</v>
      </c>
      <c r="G22">
        <f>+C22-(C$7+F22*C$8)</f>
        <v>-7.8649999995832331E-2</v>
      </c>
      <c r="K22">
        <f>+G22</f>
        <v>-7.8649999995832331E-2</v>
      </c>
      <c r="O22">
        <f ca="1">+C$11+C$12*$F22</f>
        <v>-7.8649999995832331E-2</v>
      </c>
      <c r="Q22" s="2">
        <f>+C22-15018.5</f>
        <v>42238.924700000003</v>
      </c>
      <c r="R22" t="s">
        <v>52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L337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2024-01-11T04:15:51Z</dcterms:modified>
</cp:coreProperties>
</file>