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5C12B9B-4A66-4FFF-8202-D85DBD2B71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2" i="1"/>
  <c r="F22" i="1" s="1"/>
  <c r="G22" i="1" s="1"/>
  <c r="L22" i="1" s="1"/>
  <c r="Q22" i="1"/>
  <c r="G11" i="1"/>
  <c r="F11" i="1"/>
  <c r="C21" i="1"/>
  <c r="A21" i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<sst xmlns="http://schemas.openxmlformats.org/spreadsheetml/2006/main" count="58" uniqueCount="52">
  <si>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</si>
  <si>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</si>
  <si>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</si>
  <si>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</si>
  <si>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</si>
  <si>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</si>
  <si>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</si>
  <si>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</si>
  <si>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</si>
  <si>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</si>
  <si>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</si>
  <si>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</si>
  <si>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</si>
  <si>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</si>
  <si>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</si>
  <si>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</si>
  <si>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</si>
  <si>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</si>
  <si>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</si>
  <si>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</si>
  <si>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</si>
  <si>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</si>
  <si>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</si>
  <si>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</si>
  <si>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</si>
  <si>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</si>
  <si>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</si>
  <si>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</si>
  <si>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</si>
  <si>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</si>
  <si>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</si>
  <si>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</si>
  <si>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</si>
  <si>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</si>
  <si>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</si>
  <si>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</si>
  <si>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</si>
  <si>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</si>
  <si>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</si>
  <si>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</si>
  <si>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</si>
  <si>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V1277 Aql</t>
  </si>
  <si>
    <t>G00487-1269</t>
  </si>
  <si>
    <t>E</t>
  </si>
  <si>
    <t>JBAV, 79</t>
  </si>
  <si>
    <t>I</t>
  </si>
  <si>
    <t>ASAS</t>
  </si>
  <si>
    <t>Next ToM-P</t>
  </si>
  <si>
    <t>Next ToM-S</t>
  </si>
  <si>
    <t>14.0-15.0</t>
  </si>
  <si>
    <t>Mag p</t>
  </si>
  <si>
    <t>VSX?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</si>
</sst>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i/>
      <sz val="10"/>
      <name val="Arial"/>
      <family val="2"/>
    </font>
    <font>
      <i/>
      <sz val="10"/>
      <color indexed="17"/>
      <name val="Arial"/>
      <family val="2"/>
    </font>
    <font>
      <i/>
      <sz val="10"/>
      <color indexed="8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5" fillId="0" borderId="0" applyFont="0" applyFill="0" applyBorder="0" applyAlignment="0" applyProtection="0"/>
  </cellStyleXfs>
  <cellXfs count="4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2" fillId="0" borderId="0" xfId="0" applyFont="1">
      <alignment vertical="top"/>
    </xf>
    <xf numFmtId="0" fontId="3" fillId="0" borderId="0" xfId="0" applyFont="1" applyAlignment="1"/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6" xfId="0" applyFont="1" applyBorder="1" applyAlignment="1"/>
    <xf numFmtId="0" fontId="17" fillId="0" borderId="1" xfId="0" applyFont="1" applyBorder="1" applyAlignment="1">
      <alignment horizontal="left"/>
    </xf>
    <xf numFmtId="165" fontId="19" fillId="0" borderId="1" xfId="0" applyNumberFormat="1" applyFont="1" applyBorder="1" applyAlignment="1">
      <alignment horizontal="left"/>
    </xf>
    <xf numFmtId="165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/>
    <xf numFmtId="0" fontId="20" fillId="0" borderId="0" xfId="0" applyFont="1" applyAlignment="1">
      <alignment horizontal="left" vertical="center" wrapText="1"/>
    </xf>
    <xf numFmtId="43" fontId="20" fillId="0" borderId="0" xfId="8" applyFont="1" applyBorder="1" applyAlignment="1">
      <alignment horizontal="center"/>
    </xf>
    <xf numFmtId="0" fontId="20" fillId="0" borderId="0" xfId="8" applyNumberFormat="1" applyFont="1" applyBorder="1"/>
    <xf numFmtId="0" fontId="5" fillId="2" borderId="7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right"/>
    </xf>
    <xf numFmtId="0" fontId="22" fillId="0" borderId="10" xfId="0" applyFont="1" applyBorder="1" applyAlignment="1"/>
    <xf numFmtId="0" fontId="21" fillId="0" borderId="9" xfId="0" applyFont="1" applyBorder="1" applyAlignment="1">
      <alignment horizontal="right" vertical="top"/>
    </xf>
    <xf numFmtId="0" fontId="23" fillId="0" borderId="10" xfId="0" applyFont="1" applyBorder="1" applyAlignment="1">
      <alignment horizontal="right" vertical="top"/>
    </xf>
    <xf numFmtId="22" fontId="23" fillId="0" borderId="10" xfId="0" applyNumberFormat="1" applyFont="1" applyBorder="1" applyAlignment="1">
      <alignment horizontal="right"/>
    </xf>
    <xf numFmtId="22" fontId="23" fillId="0" borderId="11" xfId="0" applyNumberFormat="1" applyFont="1" applyBorder="1" applyAlignment="1">
      <alignment horizontal="right" vertical="top"/>
    </xf>
    <xf numFmtId="0" fontId="21" fillId="0" borderId="12" xfId="0" applyFont="1" applyBorder="1" applyAlignment="1">
      <alignment horizontal="right" vertical="top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V1277 Aql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72503.5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72503.5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72503.5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72503.5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ASAS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72503.5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2.4482499997247942E-2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72503.5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72503.5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72503.5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2.4482499997247942E-2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72503.5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9525</xdr:rowOff>
    </xdr:from>
    <xdr:to>
      <xdr:col>17</xdr:col>
      <xdr:colOff>209550</xdr:colOff>
      <xdr:row>18</xdr:row>
      <xdr:rowOff>152400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3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23" t="s">
        <v>41</v>
      </c>
      <c r="F1" s="27" t="s">
        <v>41</v>
      </c>
      <c r="G1" s="28"/>
      <c r="H1" s="29"/>
      <c r="I1" s="30" t="s">
        <v>42</v>
      </c>
      <c r="J1" s="31" t="s">
        <v>41</v>
      </c>
      <c r="K1" s="32">
        <v>19.392399999999999</v>
      </c>
      <c r="L1" s="33">
        <v>4.0903999999999998</v>
      </c>
      <c r="M1" s="31">
        <v>0</v>
      </c>
      <c r="N1" s="31">
        <v>0</v>
      </c>
      <c r="O1" s="34" t="s">
        <v>43</v>
      </c>
    </row>
    <row r="2" spans="1:15" x14ac:dyDescent="0.2">
      <c r="A2" t="s">
        <v>23</v>
      </c>
      <c r="B2" t="s">
        <v>43</v>
      </c>
      <c r="C2" s="21"/>
    </row>
    <row r="4" spans="1:15" x14ac:dyDescent="0.2">
      <c r="A4" s="24" t="s">
        <v>0</v>
      </c>
      <c r="C4" s="2" t="s">
        <v>35</v>
      </c>
      <c r="D4" s="2" t="s">
        <v>35</v>
      </c>
    </row>
    <row r="5" spans="1:15" x14ac:dyDescent="0.2">
      <c r="A5" s="25" t="s">
        <v>27</v>
      </c>
      <c r="B5" s="7"/>
      <c r="C5" s="22">
        <v>-9.5</v>
      </c>
      <c r="D5" s="7" t="s">
        <v>28</v>
      </c>
      <c r="E5" s="7"/>
    </row>
    <row r="6" spans="1:15" x14ac:dyDescent="0.2">
      <c r="A6" s="24" t="s">
        <v>1</v>
      </c>
    </row>
    <row r="7" spans="1:15" x14ac:dyDescent="0.2">
      <c r="A7" t="s">
        <v>2</v>
      </c>
      <c r="C7" s="6">
        <v>31652.467000000001</v>
      </c>
      <c r="D7" s="26" t="s">
        <v>51</v>
      </c>
    </row>
    <row r="8" spans="1:15" x14ac:dyDescent="0.2">
      <c r="A8" t="s">
        <v>3</v>
      </c>
      <c r="C8" s="6">
        <v>0.35600500000000002</v>
      </c>
      <c r="D8" s="26" t="s">
        <v>51</v>
      </c>
    </row>
    <row r="9" spans="1:15" x14ac:dyDescent="0.2">
      <c r="A9" s="18" t="s">
        <v>30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>
        <f ca="1">SLOPE(INDIRECT($G$11):G992,INDIRECT($F$11):F992)</f>
        <v>3.3767335366220863E-7</v>
      </c>
      <c r="D12" s="2"/>
      <c r="E12" s="38" t="s">
        <v>50</v>
      </c>
      <c r="F12" s="39" t="s">
        <v>49</v>
      </c>
    </row>
    <row r="13" spans="1:15" x14ac:dyDescent="0.2">
      <c r="A13" s="7" t="s">
        <v>18</v>
      </c>
      <c r="B13" s="7"/>
      <c r="C13" s="2" t="s">
        <v>13</v>
      </c>
      <c r="E13" s="40" t="s">
        <v>32</v>
      </c>
      <c r="F13" s="41">
        <v>1</v>
      </c>
    </row>
    <row r="14" spans="1:15" x14ac:dyDescent="0.2">
      <c r="A14" s="7"/>
      <c r="B14" s="7"/>
      <c r="C14" s="7"/>
      <c r="E14" s="42" t="s">
        <v>29</v>
      </c>
      <c r="F14" s="43">
        <f ca="1">NOW()+15018.5+$C$5/24</f>
        <v>60518.773639583334</v>
      </c>
    </row>
    <row r="15" spans="1:15" x14ac:dyDescent="0.2">
      <c r="A15" s="8" t="s">
        <v>17</v>
      </c>
      <c r="B15" s="7"/>
      <c r="C15" s="9">
        <f ca="1">(C7+C11)+(C8+C12)*INT(MAX(F21:F3533))</f>
        <v>57463.921997331163</v>
      </c>
      <c r="E15" s="42" t="s">
        <v>33</v>
      </c>
      <c r="F15" s="43">
        <f ca="1">ROUND(2*(F14-$C$7)/$C$8,0)/2+F13</f>
        <v>81085</v>
      </c>
    </row>
    <row r="16" spans="1:15" x14ac:dyDescent="0.2">
      <c r="A16" s="11" t="s">
        <v>4</v>
      </c>
      <c r="B16" s="7"/>
      <c r="C16" s="12">
        <f ca="1">+C8+C12</f>
        <v>0.35600533767335368</v>
      </c>
      <c r="E16" s="42" t="s">
        <v>34</v>
      </c>
      <c r="F16" s="43">
        <f ca="1">ROUND(2*(F14-$C$15)/$C$16,0)/2+F13</f>
        <v>8582</v>
      </c>
    </row>
    <row r="17" spans="1:21" ht="13.5" thickBot="1" x14ac:dyDescent="0.25">
      <c r="A17" s="10" t="s">
        <v>26</v>
      </c>
      <c r="B17" s="7"/>
      <c r="C17" s="7">
        <f>COUNT(C21:C2191)</f>
        <v>2</v>
      </c>
      <c r="E17" s="42" t="s">
        <v>47</v>
      </c>
      <c r="F17" s="44">
        <f ca="1">+$C$15+$C$16*$F$16-15018.5-$C$5/24</f>
        <v>45501.055638577222</v>
      </c>
    </row>
    <row r="18" spans="1:21" ht="14.25" thickTop="1" thickBot="1" x14ac:dyDescent="0.25">
      <c r="A18" s="11" t="s">
        <v>5</v>
      </c>
      <c r="B18" s="7"/>
      <c r="C18" s="13">
        <f ca="1">+C15</f>
        <v>57463.921997331163</v>
      </c>
      <c r="D18" s="14">
        <f ca="1">+C16</f>
        <v>0.35600533767335368</v>
      </c>
      <c r="E18" s="46" t="s">
        <v>48</v>
      </c>
      <c r="F18" s="45">
        <f ca="1">+($C$15+$C$16*$F$16)-($C$16/2)-15018.5-$C$5/24</f>
        <v>45500.877635908386</v>
      </c>
    </row>
    <row r="19" spans="1:21" ht="13.5" thickTop="1" x14ac:dyDescent="0.2">
      <c r="F19" t="s">
        <v>40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36</v>
      </c>
      <c r="I20" s="5" t="s">
        <v>37</v>
      </c>
      <c r="J20" s="5" t="s">
        <v>38</v>
      </c>
      <c r="K20" s="5" t="s">
        <v>39</v>
      </c>
      <c r="L20" s="5" t="s">
        <v>46</v>
      </c>
      <c r="M20" s="5" t="s">
        <v>24</v>
      </c>
      <c r="N20" s="5" t="s">
        <v>25</v>
      </c>
      <c r="O20" s="5" t="s">
        <v>22</v>
      </c>
      <c r="P20" s="4" t="s">
        <v>21</v>
      </c>
      <c r="Q20" s="3" t="s">
        <v>14</v>
      </c>
      <c r="U20" s="20" t="s">
        <v>31</v>
      </c>
    </row>
    <row r="21" spans="1:21" x14ac:dyDescent="0.2">
      <c r="A21" t="str">
        <f>D7</f>
        <v>VSX?</v>
      </c>
      <c r="B21" s="2"/>
      <c r="C21" s="6">
        <f>C$7</f>
        <v>31652.467000000001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16633.967000000001</v>
      </c>
    </row>
    <row r="22" spans="1:21" x14ac:dyDescent="0.2">
      <c r="A22" s="37" t="s">
        <v>44</v>
      </c>
      <c r="B22" s="36" t="s">
        <v>45</v>
      </c>
      <c r="C22" s="35">
        <v>57464.1</v>
      </c>
      <c r="D22" s="35">
        <v>0.01</v>
      </c>
      <c r="E22">
        <f>+(C22-C$7)/C$8</f>
        <v>72503.568770101541</v>
      </c>
      <c r="F22">
        <f>ROUND(2*E22,0)/2</f>
        <v>72503.5</v>
      </c>
      <c r="G22">
        <f>+C22-(C$7+F22*C$8)</f>
        <v>2.4482499997247942E-2</v>
      </c>
      <c r="L22">
        <f>+G22</f>
        <v>2.4482499997247942E-2</v>
      </c>
      <c r="O22">
        <f ca="1">+C$11+C$12*$F22</f>
        <v>2.4482499997247942E-2</v>
      </c>
      <c r="Q22" s="1">
        <f>+C22-15018.5</f>
        <v>42445.599999999999</v>
      </c>
    </row>
    <row r="23" spans="1:21" x14ac:dyDescent="0.2">
      <c r="B23" s="2"/>
      <c r="C23" s="6"/>
      <c r="D23" s="6"/>
      <c r="Q23" s="1"/>
    </row>
    <row r="24" spans="1:21" x14ac:dyDescent="0.2">
      <c r="B24" s="2"/>
      <c r="C24" s="6"/>
      <c r="D24" s="6"/>
      <c r="Q24" s="1"/>
    </row>
    <row r="25" spans="1:21" x14ac:dyDescent="0.2">
      <c r="B25" s="2"/>
      <c r="C25" s="6"/>
      <c r="D25" s="6"/>
      <c r="Q25" s="1"/>
    </row>
    <row r="26" spans="1:21" x14ac:dyDescent="0.2">
      <c r="B26" s="2"/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2024-07-27T06:34:02Z</dcterms:modified>
</cp:coreProperties>
</file>