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94DB02-1428-4E15-A40E-7FB6E4F46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 s="1"/>
  <c r="K21" i="1" s="1"/>
  <c r="Q21" i="1"/>
  <c r="C21" i="1"/>
  <c r="C17" i="1" s="1"/>
  <c r="A21" i="1"/>
  <c r="F14" i="1"/>
  <c r="E24" i="1"/>
  <c r="F24" i="1" s="1"/>
  <c r="G24" i="1" s="1"/>
  <c r="K24" i="1" s="1"/>
  <c r="Q24" i="1"/>
  <c r="E23" i="1"/>
  <c r="F23" i="1" s="1"/>
  <c r="G23" i="1" s="1"/>
  <c r="K23" i="1" s="1"/>
  <c r="Q23" i="1"/>
  <c r="E22" i="1"/>
  <c r="F22" i="1" s="1"/>
  <c r="G22" i="1" s="1"/>
  <c r="I22" i="1" s="1"/>
  <c r="Q22" i="1"/>
  <c r="C12" i="1"/>
  <c r="C11" i="1"/>
  <c r="O21" i="1" l="1"/>
  <c r="F15" i="1"/>
  <c r="O24" i="1"/>
  <c r="O23" i="1"/>
  <c r="C16" i="1"/>
  <c r="D18" i="1" s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<sst xmlns="http://schemas.openxmlformats.org/spreadsheetml/2006/main" count="64" uniqueCount="59">
  <si>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</si>
  <si>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</si>
  <si>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</si>
  <si>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</si>
  <si>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</si>
  <si>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</si>
  <si>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</si>
  <si>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</si>
  <si>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</si>
  <si>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</si>
  <si>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</si>
  <si>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</si>
  <si>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</si>
  <si>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</si>
  <si>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</si>
  <si>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</si>
  <si>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</si>
  <si>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</si>
  <si>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</si>
  <si>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</si>
  <si>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</si>
  <si>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</si>
  <si>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</si>
  <si>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</si>
  <si>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</si>
  <si>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</si>
  <si>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</si>
  <si>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</si>
  <si>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</si>
  <si>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</si>
  <si>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</si>
  <si>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</si>
  <si>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</si>
  <si>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</si>
  <si>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</si>
  <si>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</si>
  <si>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</si>
  <si>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</si>
  <si>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</si>
  <si>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</si>
  <si>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</si>
  <si>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</si>
  <si>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V1461 Aql</t>
  </si>
  <si>
    <t>2015b</t>
  </si>
  <si>
    <t>G5724-1812</t>
  </si>
  <si>
    <t>EA</t>
  </si>
  <si>
    <t>JBAV, 63</t>
  </si>
  <si>
    <t>II</t>
  </si>
  <si>
    <t>F21</t>
  </si>
  <si>
    <t>G21</t>
  </si>
  <si>
    <t>JBAV, 79</t>
  </si>
  <si>
    <t>I</t>
  </si>
  <si>
    <t>Next ToM-P</t>
  </si>
  <si>
    <t>Next ToM-S</t>
  </si>
  <si>
    <t xml:space="preserve">Mag </t>
  </si>
  <si>
    <t>8.8-9.3</t>
  </si>
  <si>
    <t>?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</si>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</sst>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43" fontId="18" fillId="0" borderId="0" xfId="8" applyFont="1" applyBorder="1" applyAlignment="1">
      <alignment horizontal="center"/>
    </xf>
    <xf numFmtId="0" fontId="6" fillId="0" borderId="0" xfId="0" applyFont="1" applyAlignment="1"/>
    <xf numFmtId="0" fontId="18" fillId="0" borderId="0" xfId="8" applyNumberFormat="1" applyFont="1" applyBorder="1"/>
    <xf numFmtId="0" fontId="6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right"/>
    </xf>
    <xf numFmtId="0" fontId="20" fillId="0" borderId="12" xfId="0" applyFont="1" applyBorder="1" applyAlignment="1"/>
    <xf numFmtId="0" fontId="22" fillId="0" borderId="11" xfId="0" applyFont="1" applyBorder="1" applyAlignment="1">
      <alignment horizontal="right" vertical="top"/>
    </xf>
    <xf numFmtId="0" fontId="21" fillId="0" borderId="12" xfId="0" applyFont="1" applyBorder="1" applyAlignment="1">
      <alignment horizontal="right" vertical="top"/>
    </xf>
    <xf numFmtId="22" fontId="21" fillId="0" borderId="12" xfId="0" applyNumberFormat="1" applyFont="1" applyBorder="1" applyAlignment="1">
      <alignment horizontal="right"/>
    </xf>
    <xf numFmtId="22" fontId="21" fillId="0" borderId="13" xfId="0" applyNumberFormat="1" applyFont="1" applyBorder="1" applyAlignment="1">
      <alignment horizontal="right" vertical="top"/>
    </xf>
    <xf numFmtId="0" fontId="22" fillId="0" borderId="14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V1461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-6.0093189909821376E-2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0.20318000000406755</c:v>
                </c:pt>
                <c:pt idx="3">
                  <c:v>0.15022999986103969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1.4999999999999999E-2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-4.3197562553878646E-2</c:v>
                </c:pt>
                <c:pt idx="1">
                  <c:v>7.1091971845792995E-2</c:v>
                </c:pt>
                <c:pt idx="2">
                  <c:v>0.12551390795295075</c:v>
                </c:pt>
                <c:pt idx="3">
                  <c:v>0.13990849271042077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1647.5</c:v>
                </c:pt>
                <c:pt idx="2">
                  <c:v>2432</c:v>
                </c:pt>
                <c:pt idx="3">
                  <c:v>2639.5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2" t="s">
        <v>42</v>
      </c>
      <c r="G1" s="33" t="s">
        <v>43</v>
      </c>
      <c r="H1" s="29"/>
      <c r="I1" s="34" t="s">
        <v>44</v>
      </c>
      <c r="J1" s="35" t="s">
        <v>42</v>
      </c>
      <c r="K1" s="36">
        <v>19.433410000000002</v>
      </c>
      <c r="L1" s="37">
        <v>-9.0402000000000005</v>
      </c>
      <c r="M1" s="38">
        <v>57994.52215681009</v>
      </c>
      <c r="N1" s="38">
        <v>1.7630555338041434</v>
      </c>
      <c r="O1" s="39" t="s">
        <v>45</v>
      </c>
    </row>
    <row r="2" spans="1:15" x14ac:dyDescent="0.2">
      <c r="A2" t="s">
        <v>23</v>
      </c>
      <c r="B2" t="s">
        <v>45</v>
      </c>
      <c r="C2" s="28"/>
    </row>
    <row r="3" spans="1:15" ht="13.5" thickBot="1" x14ac:dyDescent="0.25"/>
    <row r="4" spans="1:15" ht="14.25" thickTop="1" thickBot="1" x14ac:dyDescent="0.25">
      <c r="A4" s="5" t="s">
        <v>0</v>
      </c>
      <c r="C4" s="25" t="s">
        <v>36</v>
      </c>
      <c r="D4" s="26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  <c r="E6" s="49" t="s">
        <v>58</v>
      </c>
    </row>
    <row r="7" spans="1:15" x14ac:dyDescent="0.2">
      <c r="A7" t="s">
        <v>2</v>
      </c>
      <c r="C7" s="8">
        <v>55040.515899999999</v>
      </c>
      <c r="D7" s="27" t="s">
        <v>57</v>
      </c>
      <c r="E7" s="50">
        <v>57994.52215681009</v>
      </c>
    </row>
    <row r="8" spans="1:15" x14ac:dyDescent="0.2">
      <c r="A8" t="s">
        <v>3</v>
      </c>
      <c r="C8" s="8">
        <v>1.7930600000000001</v>
      </c>
      <c r="D8" s="27" t="s">
        <v>57</v>
      </c>
      <c r="E8" s="51">
        <v>1.7630555338041434</v>
      </c>
    </row>
    <row r="9" spans="1:15" x14ac:dyDescent="0.2">
      <c r="A9" s="22" t="s">
        <v>31</v>
      </c>
      <c r="B9" s="23">
        <v>21</v>
      </c>
      <c r="C9" s="20" t="s">
        <v>48</v>
      </c>
      <c r="D9" s="21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-4.3197562553878646E-2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6.9371492807084457E-5</v>
      </c>
      <c r="D12" s="3"/>
      <c r="E12" s="52" t="s">
        <v>54</v>
      </c>
      <c r="F12" s="53" t="s">
        <v>55</v>
      </c>
    </row>
    <row r="13" spans="1:15" x14ac:dyDescent="0.2">
      <c r="A13" s="10" t="s">
        <v>18</v>
      </c>
      <c r="B13" s="10"/>
      <c r="C13" s="3" t="s">
        <v>13</v>
      </c>
      <c r="E13" s="54" t="s">
        <v>33</v>
      </c>
      <c r="F13" s="55">
        <v>1</v>
      </c>
    </row>
    <row r="14" spans="1:15" x14ac:dyDescent="0.2">
      <c r="A14" s="10"/>
      <c r="B14" s="10"/>
      <c r="C14" s="10"/>
      <c r="E14" s="56" t="s">
        <v>30</v>
      </c>
      <c r="F14" s="57">
        <f ca="1">NOW()+15018.5+$C$5/24</f>
        <v>60518.772650694445</v>
      </c>
    </row>
    <row r="15" spans="1:15" x14ac:dyDescent="0.2">
      <c r="A15" s="12" t="s">
        <v>17</v>
      </c>
      <c r="B15" s="10"/>
      <c r="C15" s="13">
        <f ca="1">(C7+C11)+(C8+C12)*INT(MAX(F21:F3533))</f>
        <v>59772.541113806961</v>
      </c>
      <c r="E15" s="56" t="s">
        <v>34</v>
      </c>
      <c r="F15" s="57">
        <f ca="1">ROUND(2*(F14-$C$7)/$C$8,0)/2+F13</f>
        <v>3056.5</v>
      </c>
    </row>
    <row r="16" spans="1:15" x14ac:dyDescent="0.2">
      <c r="A16" s="15" t="s">
        <v>4</v>
      </c>
      <c r="B16" s="10"/>
      <c r="C16" s="16">
        <f ca="1">+C8+C12</f>
        <v>1.7931293714928072</v>
      </c>
      <c r="E16" s="56" t="s">
        <v>35</v>
      </c>
      <c r="F16" s="57">
        <f ca="1">ROUND(2*(F14-$C$15)/$C$16,0)/2+F13</f>
        <v>417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56" t="s">
        <v>52</v>
      </c>
      <c r="F17" s="58">
        <f ca="1">+$C$15+$C$16*$F$16-15018.5-$C$5/24</f>
        <v>45502.171895052801</v>
      </c>
    </row>
    <row r="18" spans="1:21" ht="14.25" thickTop="1" thickBot="1" x14ac:dyDescent="0.25">
      <c r="A18" s="15" t="s">
        <v>5</v>
      </c>
      <c r="B18" s="10"/>
      <c r="C18" s="17">
        <f ca="1">+C15</f>
        <v>59772.541113806961</v>
      </c>
      <c r="D18" s="18">
        <f ca="1">+C16</f>
        <v>1.7931293714928072</v>
      </c>
      <c r="E18" s="60" t="s">
        <v>53</v>
      </c>
      <c r="F18" s="59">
        <f ca="1">+($C$15+$C$16*$F$16)-($C$16/2)-15018.5-$C$5/24</f>
        <v>45501.275330367054</v>
      </c>
    </row>
    <row r="19" spans="1:21" ht="13.5" thickTop="1" x14ac:dyDescent="0.2">
      <c r="F19" s="30" t="s">
        <v>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tr">
        <f>$D$7</f>
        <v>VSX</v>
      </c>
      <c r="B21" s="3"/>
      <c r="C21" s="42">
        <f>$C$7</f>
        <v>55040.515899999999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-4.3197562553878646E-2</v>
      </c>
      <c r="Q21" s="31">
        <f>+C21-15018.5</f>
        <v>40022.015899999999</v>
      </c>
    </row>
    <row r="22" spans="1:21" x14ac:dyDescent="0.2">
      <c r="A22" s="47" t="s">
        <v>56</v>
      </c>
      <c r="B22" s="3"/>
      <c r="C22" s="8">
        <v>57994.52215681009</v>
      </c>
      <c r="D22" s="8"/>
      <c r="E22">
        <f>+(C22-C$7)/C$8</f>
        <v>1647.4664856781653</v>
      </c>
      <c r="F22">
        <f>ROUND(2*E22,0)/2</f>
        <v>1647.5</v>
      </c>
      <c r="G22">
        <f>+C22-(C$7+F22*C$8)</f>
        <v>-6.0093189909821376E-2</v>
      </c>
      <c r="I22">
        <f>+G22</f>
        <v>-6.0093189909821376E-2</v>
      </c>
      <c r="O22">
        <f ca="1">+C$11+C$12*$F22</f>
        <v>7.1091971845792995E-2</v>
      </c>
      <c r="Q22" s="31">
        <f>+C22-15018.5</f>
        <v>42976.02215681009</v>
      </c>
    </row>
    <row r="23" spans="1:21" x14ac:dyDescent="0.2">
      <c r="A23" s="40" t="s">
        <v>46</v>
      </c>
      <c r="B23" s="41" t="s">
        <v>47</v>
      </c>
      <c r="C23" s="43">
        <v>59401.440999999999</v>
      </c>
      <c r="D23" s="44">
        <v>1.4999999999999999E-2</v>
      </c>
      <c r="E23">
        <f>+(C23-C$7)/C$8</f>
        <v>2432.1133146687785</v>
      </c>
      <c r="F23">
        <f>ROUND(2*E23,0)/2</f>
        <v>2432</v>
      </c>
      <c r="G23">
        <f>+C23-(C$7+F23*C$8)</f>
        <v>0.20318000000406755</v>
      </c>
      <c r="K23">
        <f>+G23</f>
        <v>0.20318000000406755</v>
      </c>
      <c r="O23">
        <f ca="1">+C$11+C$12*$F23</f>
        <v>0.12551390795295075</v>
      </c>
      <c r="Q23" s="31">
        <f>+C23-15018.5</f>
        <v>44382.940999999999</v>
      </c>
    </row>
    <row r="24" spans="1:21" x14ac:dyDescent="0.2">
      <c r="A24" s="48" t="s">
        <v>50</v>
      </c>
      <c r="B24" s="46" t="s">
        <v>51</v>
      </c>
      <c r="C24" s="45">
        <v>59773.447999999858</v>
      </c>
      <c r="D24" s="44">
        <v>1.4999999999999999E-2</v>
      </c>
      <c r="E24">
        <f>+(C24-C$7)/C$8</f>
        <v>2639.5837841454609</v>
      </c>
      <c r="F24">
        <f>ROUND(2*E24,0)/2</f>
        <v>2639.5</v>
      </c>
      <c r="G24">
        <f>+C24-(C$7+F24*C$8)</f>
        <v>0.15022999986103969</v>
      </c>
      <c r="K24">
        <f>+G24</f>
        <v>0.15022999986103969</v>
      </c>
      <c r="O24">
        <f ca="1">+C$11+C$12*$F24</f>
        <v>0.13990849271042077</v>
      </c>
      <c r="Q24" s="31">
        <f>+C24-15018.5</f>
        <v>44754.947999999858</v>
      </c>
    </row>
    <row r="25" spans="1:21" x14ac:dyDescent="0.2">
      <c r="B25" s="3"/>
      <c r="C25" s="42"/>
      <c r="D25" s="8"/>
      <c r="Q25" s="2"/>
    </row>
    <row r="26" spans="1:21" x14ac:dyDescent="0.2">
      <c r="B26" s="3"/>
      <c r="C26" s="42"/>
      <c r="D26" s="8"/>
      <c r="Q26" s="2"/>
    </row>
    <row r="27" spans="1:21" x14ac:dyDescent="0.2">
      <c r="B27" s="3"/>
      <c r="C27" s="42"/>
      <c r="D27" s="8"/>
      <c r="Q27" s="2"/>
    </row>
    <row r="28" spans="1:21" x14ac:dyDescent="0.2">
      <c r="B28" s="3"/>
      <c r="C28" s="42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B44" s="3"/>
      <c r="C44" s="8"/>
      <c r="D44" s="8"/>
    </row>
    <row r="45" spans="2:17" x14ac:dyDescent="0.2">
      <c r="B45" s="3"/>
      <c r="C45" s="8"/>
      <c r="D45" s="8"/>
    </row>
    <row r="46" spans="2:17" x14ac:dyDescent="0.2">
      <c r="B46" s="3"/>
      <c r="C46" s="8"/>
      <c r="D46" s="8"/>
    </row>
    <row r="47" spans="2:17" x14ac:dyDescent="0.2">
      <c r="B47" s="3"/>
      <c r="C47" s="8"/>
      <c r="D47" s="8"/>
    </row>
    <row r="48" spans="2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C250" s="8"/>
      <c r="D250" s="8"/>
    </row>
    <row r="251" spans="2:4" x14ac:dyDescent="0.2">
      <c r="C251" s="8"/>
      <c r="D251" s="8"/>
    </row>
    <row r="252" spans="2:4" x14ac:dyDescent="0.2">
      <c r="C252" s="8"/>
      <c r="D252" s="8"/>
    </row>
    <row r="253" spans="2:4" x14ac:dyDescent="0.2">
      <c r="C253" s="8"/>
      <c r="D253" s="8"/>
    </row>
    <row r="254" spans="2:4" x14ac:dyDescent="0.2">
      <c r="C254" s="8"/>
      <c r="D254" s="8"/>
    </row>
    <row r="255" spans="2:4" x14ac:dyDescent="0.2">
      <c r="C255" s="8"/>
      <c r="D255" s="8"/>
    </row>
    <row r="256" spans="2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2024-07-27T06:32:37Z</dcterms:modified>
</cp:coreProperties>
</file>