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A7DA52-1BB4-4B1C-AB04-B89A3BDBF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2" i="1"/>
  <c r="A22" i="1"/>
  <c r="F14" i="1"/>
  <c r="E31" i="1"/>
  <c r="F31" i="1" s="1"/>
  <c r="G31" i="1" s="1"/>
  <c r="K31" i="1" s="1"/>
  <c r="Q31" i="1"/>
  <c r="E30" i="1"/>
  <c r="F30" i="1" s="1"/>
  <c r="G30" i="1" s="1"/>
  <c r="K30" i="1" s="1"/>
  <c r="D9" i="1"/>
  <c r="C9" i="1"/>
  <c r="Q30" i="1"/>
  <c r="E29" i="1"/>
  <c r="F29" i="1" s="1"/>
  <c r="G29" i="1" s="1"/>
  <c r="I29" i="1" s="1"/>
  <c r="E21" i="1"/>
  <c r="F21" i="1"/>
  <c r="G21" i="1" s="1"/>
  <c r="H21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Q29" i="1"/>
  <c r="Q24" i="1"/>
  <c r="Q25" i="1"/>
  <c r="Q26" i="1"/>
  <c r="Q27" i="1"/>
  <c r="Q28" i="1"/>
  <c r="Q23" i="1"/>
  <c r="C17" i="1"/>
  <c r="Q21" i="1"/>
  <c r="C11" i="1"/>
  <c r="C12" i="1"/>
  <c r="O22" i="1" l="1"/>
  <c r="F15" i="1"/>
  <c r="O31" i="1"/>
  <c r="O23" i="1"/>
  <c r="O27" i="1"/>
  <c r="O28" i="1"/>
  <c r="O25" i="1"/>
  <c r="O24" i="1"/>
  <c r="C15" i="1"/>
  <c r="O30" i="1"/>
  <c r="O26" i="1"/>
  <c r="O21" i="1"/>
  <c r="O29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<sst xmlns="http://schemas.openxmlformats.org/spreadsheetml/2006/main" count="71" uniqueCount="56">
  <si>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</si>
  <si>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</si>
  <si>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</si>
  <si>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</si>
  <si>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</si>
  <si>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</si>
  <si>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</si>
  <si>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</si>
  <si>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</si>
  <si>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</si>
  <si>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</si>
  <si>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</si>
  <si>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</si>
  <si>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</si>
  <si>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</si>
  <si>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</si>
  <si>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</si>
  <si>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</si>
  <si>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</si>
  <si>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</si>
  <si>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</si>
  <si>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</si>
  <si>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</si>
  <si>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</si>
  <si>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</si>
  <si>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</si>
  <si>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</si>
  <si>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</si>
  <si>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</si>
  <si>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</si>
  <si>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</si>
  <si>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</si>
  <si>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</si>
  <si>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</si>
  <si>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</si>
  <si>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</si>
  <si>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</si>
  <si>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</si>
  <si>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V1470 Aql / SAO 105633 / HD 190341</t>
  </si>
  <si>
    <t>E</t>
  </si>
  <si>
    <t>VSX</t>
  </si>
  <si>
    <t>IBVS 6007</t>
  </si>
  <si>
    <t>I</t>
  </si>
  <si>
    <t>IBVS 6114</t>
  </si>
  <si>
    <t>II</t>
  </si>
  <si>
    <t>OEJV 0168</t>
  </si>
  <si>
    <t>JBAV, 79</t>
  </si>
  <si>
    <t>CCD</t>
  </si>
  <si>
    <t>CCD?</t>
  </si>
  <si>
    <t>Next ToM-P</t>
  </si>
  <si>
    <t>Next ToM-S</t>
  </si>
  <si>
    <t xml:space="preserve">Mag </t>
  </si>
  <si>
    <t>7.84-7.96</t>
  </si>
  <si>
    <t>VSX old</t>
  </si>
  <si>
    <t>S3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</si>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</sst>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4" fontId="34" fillId="0" borderId="0" xfId="28" applyFont="1" applyBorder="1"/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34" fillId="0" borderId="0" xfId="28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24" borderId="14" xfId="0" applyFont="1" applyFill="1" applyBorder="1" applyAlignment="1">
      <alignment horizontal="right" vertical="center"/>
    </xf>
    <xf numFmtId="0" fontId="6" fillId="24" borderId="15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right"/>
    </xf>
    <xf numFmtId="0" fontId="36" fillId="0" borderId="17" xfId="0" applyFont="1" applyBorder="1" applyAlignment="1"/>
    <xf numFmtId="0" fontId="37" fillId="0" borderId="17" xfId="0" applyFont="1" applyBorder="1" applyAlignment="1">
      <alignment horizontal="right"/>
    </xf>
    <xf numFmtId="0" fontId="38" fillId="0" borderId="16" xfId="0" applyFont="1" applyBorder="1" applyAlignment="1">
      <alignment horizontal="right" vertical="top"/>
    </xf>
    <xf numFmtId="0" fontId="37" fillId="0" borderId="17" xfId="0" applyFont="1" applyBorder="1" applyAlignment="1">
      <alignment horizontal="right" vertical="top"/>
    </xf>
    <xf numFmtId="22" fontId="37" fillId="0" borderId="17" xfId="0" applyNumberFormat="1" applyFont="1" applyBorder="1" applyAlignment="1">
      <alignment horizontal="right" vertical="top"/>
    </xf>
    <xf numFmtId="22" fontId="37" fillId="0" borderId="18" xfId="0" applyNumberFormat="1" applyFont="1" applyBorder="1" applyAlignment="1">
      <alignment horizontal="right"/>
    </xf>
    <xf numFmtId="0" fontId="38" fillId="0" borderId="19" xfId="0" applyFont="1" applyBorder="1" applyAlignment="1">
      <alignment horizontal="righ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V1470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-3.2997899994370528E-2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B-4159-9298-753CF66724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6.3823000018601306E-3</c:v>
                </c:pt>
                <c:pt idx="3">
                  <c:v>-2.1326999994926155E-3</c:v>
                </c:pt>
                <c:pt idx="4">
                  <c:v>-2.7848999961861409E-3</c:v>
                </c:pt>
                <c:pt idx="5">
                  <c:v>7.4774500026251189E-3</c:v>
                </c:pt>
                <c:pt idx="6">
                  <c:v>-7.8469500003848225E-3</c:v>
                </c:pt>
                <c:pt idx="8">
                  <c:v>-5.5967999942367896E-3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5B-4159-9298-753CF66724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5B-4159-9298-753CF66724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-5.6601999967824668E-3</c:v>
                </c:pt>
                <c:pt idx="10">
                  <c:v>1.3424699849565513E-2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5B-4159-9298-753CF66724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5B-4159-9298-753CF66724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5B-4159-9298-753CF66724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6.2E-4</c:v>
                  </c:pt>
                  <c:pt idx="3">
                    <c:v>8.5999999999999998E-4</c:v>
                  </c:pt>
                  <c:pt idx="4">
                    <c:v>7.2999999999999996E-4</c:v>
                  </c:pt>
                  <c:pt idx="5">
                    <c:v>1.08E-3</c:v>
                  </c:pt>
                  <c:pt idx="6">
                    <c:v>1.2700000000000001E-3</c:v>
                  </c:pt>
                  <c:pt idx="7">
                    <c:v>4.3200000000000001E-3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5B-4159-9298-753CF66724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-9.6361641046351885E-3</c:v>
                </c:pt>
                <c:pt idx="1">
                  <c:v>-3.3305677103777492E-3</c:v>
                </c:pt>
                <c:pt idx="2">
                  <c:v>-9.9091126830452674E-4</c:v>
                </c:pt>
                <c:pt idx="3">
                  <c:v>-2.1550590747601702E-4</c:v>
                </c:pt>
                <c:pt idx="4">
                  <c:v>2.1665334695907196E-4</c:v>
                </c:pt>
                <c:pt idx="5">
                  <c:v>2.2027190530960524E-4</c:v>
                </c:pt>
                <c:pt idx="6">
                  <c:v>6.7104088840457855E-4</c:v>
                </c:pt>
                <c:pt idx="7">
                  <c:v>6.746594467551114E-4</c:v>
                </c:pt>
                <c:pt idx="8">
                  <c:v>6.9326917541499573E-4</c:v>
                </c:pt>
                <c:pt idx="9">
                  <c:v>1.6713138038733557E-3</c:v>
                </c:pt>
                <c:pt idx="10">
                  <c:v>4.32733563316461E-3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5B-4159-9298-753CF66724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-6099</c:v>
                </c:pt>
                <c:pt idx="1">
                  <c:v>0</c:v>
                </c:pt>
                <c:pt idx="2">
                  <c:v>2263</c:v>
                </c:pt>
                <c:pt idx="3">
                  <c:v>3013</c:v>
                </c:pt>
                <c:pt idx="4">
                  <c:v>3431</c:v>
                </c:pt>
                <c:pt idx="5">
                  <c:v>3434.5</c:v>
                </c:pt>
                <c:pt idx="6">
                  <c:v>3870.5</c:v>
                </c:pt>
                <c:pt idx="7">
                  <c:v>3874</c:v>
                </c:pt>
                <c:pt idx="8">
                  <c:v>3892</c:v>
                </c:pt>
                <c:pt idx="9">
                  <c:v>4838</c:v>
                </c:pt>
                <c:pt idx="10">
                  <c:v>7407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7">
                  <c:v>-2.8954599998542108E-2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5B-4159-9298-753CF667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363360"/>
        <c:axId val="1"/>
      </c:scatterChart>
      <c:valAx>
        <c:axId val="60536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363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4887218045112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179B2A-B29C-1B0F-6993-2F224555F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140625" customWidth="1"/>
  </cols>
  <sheetData>
    <row r="1" spans="1:6" ht="20.25">
      <c r="A1" s="1" t="s">
        <v>38</v>
      </c>
    </row>
    <row r="2" spans="1:6">
      <c r="A2" t="s">
        <v>24</v>
      </c>
      <c r="B2" t="s">
        <v>39</v>
      </c>
      <c r="C2" s="3"/>
    </row>
    <row r="3" spans="1:6" ht="13.5" thickBot="1"/>
    <row r="4" spans="1:6" ht="14.25" thickTop="1" thickBot="1">
      <c r="A4" s="5" t="s">
        <v>1</v>
      </c>
      <c r="C4" s="26" t="s">
        <v>37</v>
      </c>
      <c r="D4" s="27" t="s">
        <v>37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  <c r="E6" s="50" t="s">
        <v>55</v>
      </c>
    </row>
    <row r="7" spans="1:6">
      <c r="A7" t="s">
        <v>3</v>
      </c>
      <c r="C7" s="40">
        <v>53592.696199999998</v>
      </c>
      <c r="D7" s="28" t="s">
        <v>40</v>
      </c>
      <c r="E7" s="51">
        <v>48500.072</v>
      </c>
    </row>
    <row r="8" spans="1:6">
      <c r="A8" t="s">
        <v>4</v>
      </c>
      <c r="C8" s="40">
        <v>0.83498790000000001</v>
      </c>
      <c r="D8" s="28" t="s">
        <v>40</v>
      </c>
      <c r="E8" s="52">
        <v>0.83499999999999996</v>
      </c>
    </row>
    <row r="9" spans="1:6">
      <c r="A9" s="23" t="s">
        <v>32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0">
        <f ca="1">INTERCEPT(INDIRECT($D$9):G992,INDIRECT($C$9):F992)</f>
        <v>-3.3305677103777492E-3</v>
      </c>
      <c r="D11" s="3"/>
      <c r="E11" s="10"/>
    </row>
    <row r="12" spans="1:6">
      <c r="A12" s="10" t="s">
        <v>17</v>
      </c>
      <c r="B12" s="10"/>
      <c r="C12" s="20">
        <f ca="1">SLOPE(INDIRECT($D$9):G992,INDIRECT($C$9):F992)</f>
        <v>1.0338738144380126E-6</v>
      </c>
      <c r="D12" s="3"/>
      <c r="E12" s="53" t="s">
        <v>51</v>
      </c>
      <c r="F12" s="54" t="s">
        <v>52</v>
      </c>
    </row>
    <row r="13" spans="1:6">
      <c r="A13" s="10" t="s">
        <v>19</v>
      </c>
      <c r="B13" s="10"/>
      <c r="C13" s="3" t="s">
        <v>14</v>
      </c>
      <c r="E13" s="55" t="s">
        <v>34</v>
      </c>
      <c r="F13" s="56">
        <v>1</v>
      </c>
    </row>
    <row r="14" spans="1:6">
      <c r="A14" s="10"/>
      <c r="B14" s="10"/>
      <c r="C14" s="10"/>
      <c r="E14" s="55" t="s">
        <v>31</v>
      </c>
      <c r="F14" s="57">
        <f ca="1">NOW()+15018.5+$C$5/24</f>
        <v>60518.771616319442</v>
      </c>
    </row>
    <row r="15" spans="1:6">
      <c r="A15" s="12" t="s">
        <v>18</v>
      </c>
      <c r="B15" s="10"/>
      <c r="C15" s="13">
        <f ca="1">(C7+C11)+(C8+C12)*INT(MAX(F21:F3533))</f>
        <v>59777.455902635629</v>
      </c>
      <c r="E15" s="58" t="s">
        <v>35</v>
      </c>
      <c r="F15" s="59">
        <f ca="1">ROUND(2*(F14-$C$7)/$C$8,0)/2+F13</f>
        <v>8296</v>
      </c>
    </row>
    <row r="16" spans="1:6">
      <c r="A16" s="15" t="s">
        <v>5</v>
      </c>
      <c r="B16" s="10"/>
      <c r="C16" s="16">
        <f ca="1">+C8+C12</f>
        <v>0.83498893387381445</v>
      </c>
      <c r="E16" s="58" t="s">
        <v>36</v>
      </c>
      <c r="F16" s="59">
        <f ca="1">ROUND(2*(F14-$C$15)/$C$16,0)/2+F13</f>
        <v>889</v>
      </c>
    </row>
    <row r="17" spans="1:18" ht="13.5" thickBot="1">
      <c r="A17" s="14" t="s">
        <v>28</v>
      </c>
      <c r="B17" s="10"/>
      <c r="C17" s="10">
        <f>COUNT(C21:C2191)</f>
        <v>11</v>
      </c>
      <c r="E17" s="58" t="s">
        <v>49</v>
      </c>
      <c r="F17" s="60">
        <f ca="1">+$C$15+$C$16*$F$16-15018.5-$C$5/24</f>
        <v>45501.656898182788</v>
      </c>
    </row>
    <row r="18" spans="1:18" ht="14.25" thickTop="1" thickBot="1">
      <c r="A18" s="15" t="s">
        <v>6</v>
      </c>
      <c r="B18" s="10"/>
      <c r="C18" s="18">
        <f ca="1">+C15</f>
        <v>59777.455902635629</v>
      </c>
      <c r="D18" s="19">
        <f ca="1">+C16</f>
        <v>0.83498893387381445</v>
      </c>
      <c r="E18" s="62" t="s">
        <v>50</v>
      </c>
      <c r="F18" s="61">
        <f ca="1">+($C$15+$C$16*$F$16)-($C$16/2)-15018.5-$C$5/24</f>
        <v>45501.239403715852</v>
      </c>
    </row>
    <row r="19" spans="1:18" ht="13.5" thickTop="1">
      <c r="E19" s="14"/>
      <c r="F19" s="17"/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40</v>
      </c>
      <c r="I20" s="7" t="s">
        <v>48</v>
      </c>
      <c r="J20" s="7" t="s">
        <v>54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5" t="s">
        <v>33</v>
      </c>
    </row>
    <row r="21" spans="1:18">
      <c r="A21" s="36" t="s">
        <v>53</v>
      </c>
      <c r="B21" s="3"/>
      <c r="C21" s="41">
        <v>48500.072</v>
      </c>
      <c r="D21" s="41" t="s">
        <v>14</v>
      </c>
      <c r="E21">
        <f t="shared" ref="E21:E31" si="0">+(C21-C$7)/C$8</f>
        <v>-6099.0395190157824</v>
      </c>
      <c r="F21">
        <f t="shared" ref="F21:F31" si="1">ROUND(2*E21,0)/2</f>
        <v>-6099</v>
      </c>
      <c r="G21">
        <f t="shared" ref="G21:G27" si="2">+C21-(C$7+F21*C$8)</f>
        <v>-3.2997899994370528E-2</v>
      </c>
      <c r="H21">
        <f>+G21</f>
        <v>-3.2997899994370528E-2</v>
      </c>
      <c r="O21">
        <f t="shared" ref="O21:O31" ca="1" si="3">+C$11+C$12*$F21</f>
        <v>-9.6361641046351885E-3</v>
      </c>
      <c r="Q21" s="2">
        <f t="shared" ref="Q21:Q31" si="4">+C21-15018.5</f>
        <v>33481.572</v>
      </c>
    </row>
    <row r="22" spans="1:18" s="36" customFormat="1">
      <c r="A22" s="36" t="str">
        <f>$D$7</f>
        <v>VSX</v>
      </c>
      <c r="B22" s="49"/>
      <c r="C22" s="46">
        <f>$C$7</f>
        <v>53592.696199999998</v>
      </c>
      <c r="D22" s="47"/>
      <c r="E22" s="36">
        <f t="shared" si="0"/>
        <v>0</v>
      </c>
      <c r="F22" s="36">
        <f t="shared" si="1"/>
        <v>0</v>
      </c>
      <c r="G22" s="36">
        <f t="shared" si="2"/>
        <v>0</v>
      </c>
      <c r="H22" s="36">
        <f>+G22</f>
        <v>0</v>
      </c>
      <c r="O22" s="36">
        <f t="shared" ca="1" si="3"/>
        <v>-3.3305677103777492E-3</v>
      </c>
      <c r="Q22" s="37">
        <f t="shared" si="4"/>
        <v>38574.196199999998</v>
      </c>
    </row>
    <row r="23" spans="1:18" s="36" customFormat="1">
      <c r="A23" s="29" t="s">
        <v>41</v>
      </c>
      <c r="B23" s="30" t="s">
        <v>42</v>
      </c>
      <c r="C23" s="29">
        <v>55482.280200000001</v>
      </c>
      <c r="D23" s="29">
        <v>6.2E-4</v>
      </c>
      <c r="E23" s="36">
        <f t="shared" si="0"/>
        <v>2263.0076435838205</v>
      </c>
      <c r="F23" s="36">
        <f t="shared" si="1"/>
        <v>2263</v>
      </c>
      <c r="G23" s="36">
        <f t="shared" si="2"/>
        <v>6.3823000018601306E-3</v>
      </c>
      <c r="I23" s="36">
        <f>+G23</f>
        <v>6.3823000018601306E-3</v>
      </c>
      <c r="O23" s="36">
        <f t="shared" ca="1" si="3"/>
        <v>-9.9091126830452674E-4</v>
      </c>
      <c r="Q23" s="37">
        <f t="shared" si="4"/>
        <v>40463.780200000001</v>
      </c>
    </row>
    <row r="24" spans="1:18" s="36" customFormat="1">
      <c r="A24" s="38" t="s">
        <v>43</v>
      </c>
      <c r="B24" s="39" t="s">
        <v>42</v>
      </c>
      <c r="C24" s="29">
        <v>56108.512609999998</v>
      </c>
      <c r="D24" s="29">
        <v>8.5999999999999998E-4</v>
      </c>
      <c r="E24" s="36">
        <f t="shared" si="0"/>
        <v>3012.9974458312504</v>
      </c>
      <c r="F24" s="36">
        <f t="shared" si="1"/>
        <v>3013</v>
      </c>
      <c r="G24" s="36">
        <f t="shared" si="2"/>
        <v>-2.1326999994926155E-3</v>
      </c>
      <c r="I24" s="36">
        <f>+G24</f>
        <v>-2.1326999994926155E-3</v>
      </c>
      <c r="O24" s="36">
        <f t="shared" ca="1" si="3"/>
        <v>-2.1550590747601702E-4</v>
      </c>
      <c r="Q24" s="37">
        <f t="shared" si="4"/>
        <v>41090.012609999998</v>
      </c>
    </row>
    <row r="25" spans="1:18" s="36" customFormat="1">
      <c r="A25" s="38" t="s">
        <v>43</v>
      </c>
      <c r="B25" s="39" t="s">
        <v>42</v>
      </c>
      <c r="C25" s="29">
        <v>56457.536899999999</v>
      </c>
      <c r="D25" s="29">
        <v>7.2999999999999996E-4</v>
      </c>
      <c r="E25" s="36">
        <f t="shared" si="0"/>
        <v>3430.9966647420888</v>
      </c>
      <c r="F25" s="36">
        <f t="shared" si="1"/>
        <v>3431</v>
      </c>
      <c r="G25" s="36">
        <f t="shared" si="2"/>
        <v>-2.7848999961861409E-3</v>
      </c>
      <c r="I25" s="36">
        <f>+G25</f>
        <v>-2.7848999961861409E-3</v>
      </c>
      <c r="O25" s="36">
        <f t="shared" ca="1" si="3"/>
        <v>2.1665334695907196E-4</v>
      </c>
      <c r="Q25" s="37">
        <f t="shared" si="4"/>
        <v>41439.036899999999</v>
      </c>
    </row>
    <row r="26" spans="1:18" s="36" customFormat="1">
      <c r="A26" s="38" t="s">
        <v>43</v>
      </c>
      <c r="B26" s="39" t="s">
        <v>44</v>
      </c>
      <c r="C26" s="29">
        <v>56460.469620000003</v>
      </c>
      <c r="D26" s="29">
        <v>1.08E-3</v>
      </c>
      <c r="E26" s="36">
        <f t="shared" si="0"/>
        <v>3434.5089551597152</v>
      </c>
      <c r="F26" s="36">
        <f t="shared" si="1"/>
        <v>3434.5</v>
      </c>
      <c r="G26" s="36">
        <f t="shared" si="2"/>
        <v>7.4774500026251189E-3</v>
      </c>
      <c r="I26" s="36">
        <f>+G26</f>
        <v>7.4774500026251189E-3</v>
      </c>
      <c r="O26" s="36">
        <f t="shared" ca="1" si="3"/>
        <v>2.2027190530960524E-4</v>
      </c>
      <c r="Q26" s="37">
        <f t="shared" si="4"/>
        <v>41441.969620000003</v>
      </c>
    </row>
    <row r="27" spans="1:18" s="36" customFormat="1">
      <c r="A27" s="38" t="s">
        <v>43</v>
      </c>
      <c r="B27" s="39" t="s">
        <v>44</v>
      </c>
      <c r="C27" s="29">
        <v>56824.509019999998</v>
      </c>
      <c r="D27" s="29">
        <v>1.2700000000000001E-3</v>
      </c>
      <c r="E27" s="36">
        <f t="shared" si="0"/>
        <v>3870.4906023189069</v>
      </c>
      <c r="F27" s="36">
        <f t="shared" si="1"/>
        <v>3870.5</v>
      </c>
      <c r="G27" s="36">
        <f t="shared" si="2"/>
        <v>-7.8469500003848225E-3</v>
      </c>
      <c r="I27" s="36">
        <f>+G27</f>
        <v>-7.8469500003848225E-3</v>
      </c>
      <c r="O27" s="36">
        <f t="shared" ca="1" si="3"/>
        <v>6.7104088840457855E-4</v>
      </c>
      <c r="Q27" s="37">
        <f t="shared" si="4"/>
        <v>41806.009019999998</v>
      </c>
    </row>
    <row r="28" spans="1:18" s="36" customFormat="1">
      <c r="A28" s="38" t="s">
        <v>43</v>
      </c>
      <c r="B28" s="39" t="s">
        <v>42</v>
      </c>
      <c r="C28" s="29">
        <v>56827.410369999998</v>
      </c>
      <c r="D28" s="29">
        <v>4.3200000000000001E-3</v>
      </c>
      <c r="E28" s="36">
        <f t="shared" si="0"/>
        <v>3873.9653233298341</v>
      </c>
      <c r="F28" s="36">
        <f t="shared" si="1"/>
        <v>3874</v>
      </c>
      <c r="O28" s="36">
        <f t="shared" ca="1" si="3"/>
        <v>6.746594467551114E-4</v>
      </c>
      <c r="Q28" s="37">
        <f t="shared" si="4"/>
        <v>41808.910369999998</v>
      </c>
      <c r="R28" s="36">
        <v>-2.8954599998542108E-2</v>
      </c>
    </row>
    <row r="29" spans="1:18" s="36" customFormat="1">
      <c r="A29" s="31" t="s">
        <v>45</v>
      </c>
      <c r="B29" s="32" t="s">
        <v>42</v>
      </c>
      <c r="C29" s="42">
        <v>56842.463510000001</v>
      </c>
      <c r="D29" s="43">
        <v>1.1000000000000001E-3</v>
      </c>
      <c r="E29" s="36">
        <f t="shared" si="0"/>
        <v>3891.9932971483813</v>
      </c>
      <c r="F29" s="36">
        <f t="shared" si="1"/>
        <v>3892</v>
      </c>
      <c r="G29" s="36">
        <f>+C29-(C$7+F29*C$8)</f>
        <v>-5.5967999942367896E-3</v>
      </c>
      <c r="I29" s="36">
        <f>+G29</f>
        <v>-5.5967999942367896E-3</v>
      </c>
      <c r="O29" s="36">
        <f t="shared" ca="1" si="3"/>
        <v>6.9326917541499573E-4</v>
      </c>
      <c r="Q29" s="37">
        <f t="shared" si="4"/>
        <v>41823.963510000001</v>
      </c>
    </row>
    <row r="30" spans="1:18" s="36" customFormat="1">
      <c r="A30" s="33" t="s">
        <v>0</v>
      </c>
      <c r="B30" s="34" t="s">
        <v>42</v>
      </c>
      <c r="C30" s="33">
        <v>57632.362000000001</v>
      </c>
      <c r="D30" s="33">
        <v>5.0000000000000001E-4</v>
      </c>
      <c r="E30" s="36">
        <f t="shared" si="0"/>
        <v>4837.993221219137</v>
      </c>
      <c r="F30" s="36">
        <f t="shared" si="1"/>
        <v>4838</v>
      </c>
      <c r="G30" s="36">
        <f>+C30-(C$7+F30*C$8)</f>
        <v>-5.6601999967824668E-3</v>
      </c>
      <c r="K30" s="36">
        <f>+G30</f>
        <v>-5.6601999967824668E-3</v>
      </c>
      <c r="O30" s="36">
        <f t="shared" ca="1" si="3"/>
        <v>1.6713138038733557E-3</v>
      </c>
      <c r="Q30" s="37">
        <f t="shared" si="4"/>
        <v>42613.862000000001</v>
      </c>
    </row>
    <row r="31" spans="1:18" s="36" customFormat="1">
      <c r="A31" s="35" t="s">
        <v>46</v>
      </c>
      <c r="B31" s="48" t="s">
        <v>42</v>
      </c>
      <c r="C31" s="44">
        <v>59777.464999999851</v>
      </c>
      <c r="D31" s="45">
        <v>0.02</v>
      </c>
      <c r="E31" s="36">
        <f t="shared" si="0"/>
        <v>7407.0160777178353</v>
      </c>
      <c r="F31" s="36">
        <f t="shared" si="1"/>
        <v>7407</v>
      </c>
      <c r="G31" s="36">
        <f>+C31-(C$7+F31*C$8)</f>
        <v>1.3424699849565513E-2</v>
      </c>
      <c r="K31" s="36">
        <f>+G31</f>
        <v>1.3424699849565513E-2</v>
      </c>
      <c r="O31" s="36">
        <f t="shared" ca="1" si="3"/>
        <v>4.32733563316461E-3</v>
      </c>
      <c r="Q31" s="37">
        <f t="shared" si="4"/>
        <v>44758.964999999851</v>
      </c>
    </row>
    <row r="32" spans="1:18" s="36" customFormat="1">
      <c r="B32" s="49"/>
      <c r="C32" s="46"/>
      <c r="D32" s="47"/>
      <c r="Q32" s="37"/>
    </row>
    <row r="33" spans="2:17" s="36" customFormat="1">
      <c r="B33" s="49"/>
      <c r="C33" s="46"/>
      <c r="D33" s="47"/>
      <c r="Q33" s="37"/>
    </row>
    <row r="34" spans="2:17" s="36" customFormat="1">
      <c r="B34" s="49"/>
      <c r="C34" s="46"/>
      <c r="D34" s="47"/>
    </row>
    <row r="35" spans="2:17" s="36" customFormat="1">
      <c r="B35" s="49"/>
      <c r="C35" s="47"/>
      <c r="D35" s="47"/>
    </row>
    <row r="36" spans="2:17" s="36" customFormat="1">
      <c r="B36" s="49"/>
      <c r="C36" s="47"/>
      <c r="D36" s="47"/>
    </row>
    <row r="37" spans="2:17" s="36" customFormat="1">
      <c r="B37" s="49"/>
      <c r="C37" s="47"/>
      <c r="D37" s="47"/>
    </row>
    <row r="38" spans="2:17" s="36" customFormat="1">
      <c r="C38" s="47"/>
      <c r="D38" s="47"/>
    </row>
    <row r="39" spans="2:17">
      <c r="C39" s="41"/>
      <c r="D39" s="41"/>
    </row>
    <row r="40" spans="2:17">
      <c r="C40" s="41"/>
      <c r="D40" s="41"/>
    </row>
    <row r="41" spans="2:17">
      <c r="C41" s="41"/>
      <c r="D41" s="41"/>
    </row>
    <row r="42" spans="2:17">
      <c r="C42" s="41"/>
      <c r="D42" s="41"/>
    </row>
    <row r="43" spans="2:17">
      <c r="C43" s="41"/>
      <c r="D43" s="41"/>
    </row>
    <row r="44" spans="2:17">
      <c r="C44" s="41"/>
      <c r="D44" s="41"/>
    </row>
    <row r="45" spans="2:17">
      <c r="C45" s="41"/>
      <c r="D45" s="41"/>
    </row>
    <row r="46" spans="2:17">
      <c r="C46" s="41"/>
      <c r="D46" s="41"/>
    </row>
    <row r="47" spans="2:17">
      <c r="C47" s="41"/>
      <c r="D47" s="41"/>
    </row>
    <row r="48" spans="2:17">
      <c r="C48" s="41"/>
      <c r="D48" s="41"/>
    </row>
    <row r="49" spans="3:4">
      <c r="C49" s="41"/>
      <c r="D49" s="41"/>
    </row>
    <row r="50" spans="3:4">
      <c r="C50" s="41"/>
      <c r="D50" s="41"/>
    </row>
    <row r="51" spans="3:4">
      <c r="C51" s="41"/>
      <c r="D51" s="41"/>
    </row>
    <row r="52" spans="3:4">
      <c r="C52" s="41"/>
      <c r="D52" s="41"/>
    </row>
    <row r="53" spans="3:4">
      <c r="C53" s="41"/>
      <c r="D53" s="41"/>
    </row>
    <row r="54" spans="3:4">
      <c r="C54" s="41"/>
      <c r="D54" s="41"/>
    </row>
    <row r="55" spans="3:4">
      <c r="C55" s="41"/>
      <c r="D55" s="41"/>
    </row>
    <row r="56" spans="3:4">
      <c r="C56" s="41"/>
      <c r="D56" s="41"/>
    </row>
    <row r="57" spans="3:4">
      <c r="C57" s="41"/>
      <c r="D57" s="41"/>
    </row>
    <row r="58" spans="3:4">
      <c r="C58" s="41"/>
      <c r="D58" s="41"/>
    </row>
    <row r="59" spans="3:4">
      <c r="C59" s="41"/>
      <c r="D59" s="41"/>
    </row>
    <row r="60" spans="3:4">
      <c r="C60" s="41"/>
      <c r="D60" s="41"/>
    </row>
    <row r="61" spans="3:4">
      <c r="C61" s="41"/>
      <c r="D61" s="41"/>
    </row>
    <row r="62" spans="3:4">
      <c r="C62" s="41"/>
      <c r="D62" s="41"/>
    </row>
    <row r="63" spans="3:4">
      <c r="C63" s="41"/>
      <c r="D63" s="41"/>
    </row>
    <row r="64" spans="3:4">
      <c r="C64" s="41"/>
      <c r="D64" s="41"/>
    </row>
    <row r="65" spans="3:4">
      <c r="C65" s="41"/>
      <c r="D65" s="41"/>
    </row>
    <row r="66" spans="3:4">
      <c r="C66" s="41"/>
      <c r="D66" s="41"/>
    </row>
    <row r="67" spans="3:4">
      <c r="C67" s="41"/>
      <c r="D67" s="41"/>
    </row>
    <row r="68" spans="3:4">
      <c r="C68" s="41"/>
      <c r="D68" s="41"/>
    </row>
    <row r="69" spans="3:4">
      <c r="C69" s="41"/>
      <c r="D69" s="41"/>
    </row>
    <row r="70" spans="3:4">
      <c r="C70" s="41"/>
      <c r="D70" s="41"/>
    </row>
    <row r="71" spans="3:4">
      <c r="C71" s="41"/>
      <c r="D71" s="41"/>
    </row>
    <row r="72" spans="3:4">
      <c r="C72" s="41"/>
      <c r="D72" s="41"/>
    </row>
    <row r="73" spans="3:4">
      <c r="C73" s="41"/>
      <c r="D73" s="41"/>
    </row>
    <row r="74" spans="3:4">
      <c r="C74" s="41"/>
      <c r="D74" s="41"/>
    </row>
    <row r="75" spans="3:4">
      <c r="C75" s="41"/>
      <c r="D75" s="41"/>
    </row>
    <row r="76" spans="3:4">
      <c r="C76" s="41"/>
      <c r="D76" s="41"/>
    </row>
    <row r="77" spans="3:4">
      <c r="C77" s="41"/>
      <c r="D77" s="41"/>
    </row>
    <row r="78" spans="3:4">
      <c r="C78" s="41"/>
      <c r="D78" s="41"/>
    </row>
    <row r="79" spans="3:4">
      <c r="C79" s="41"/>
      <c r="D79" s="41"/>
    </row>
    <row r="80" spans="3:4">
      <c r="C80" s="41"/>
      <c r="D80" s="41"/>
    </row>
    <row r="81" spans="3:4">
      <c r="C81" s="41"/>
      <c r="D81" s="41"/>
    </row>
    <row r="82" spans="3:4">
      <c r="C82" s="41"/>
      <c r="D82" s="41"/>
    </row>
    <row r="83" spans="3:4">
      <c r="C83" s="41"/>
      <c r="D83" s="41"/>
    </row>
    <row r="84" spans="3:4">
      <c r="C84" s="41"/>
      <c r="D84" s="41"/>
    </row>
    <row r="85" spans="3:4">
      <c r="C85" s="41"/>
      <c r="D85" s="41"/>
    </row>
    <row r="86" spans="3:4">
      <c r="C86" s="41"/>
      <c r="D86" s="41"/>
    </row>
    <row r="87" spans="3:4">
      <c r="C87" s="41"/>
      <c r="D87" s="41"/>
    </row>
    <row r="88" spans="3:4">
      <c r="C88" s="41"/>
      <c r="D88" s="41"/>
    </row>
    <row r="89" spans="3:4">
      <c r="C89" s="41"/>
      <c r="D89" s="41"/>
    </row>
    <row r="90" spans="3:4">
      <c r="C90" s="41"/>
      <c r="D90" s="41"/>
    </row>
    <row r="91" spans="3:4">
      <c r="C91" s="41"/>
      <c r="D91" s="41"/>
    </row>
    <row r="92" spans="3:4">
      <c r="C92" s="41"/>
      <c r="D92" s="41"/>
    </row>
    <row r="93" spans="3:4">
      <c r="C93" s="41"/>
      <c r="D93" s="41"/>
    </row>
    <row r="94" spans="3:4">
      <c r="C94" s="41"/>
      <c r="D94" s="41"/>
    </row>
    <row r="95" spans="3:4">
      <c r="C95" s="41"/>
      <c r="D95" s="41"/>
    </row>
    <row r="96" spans="3:4">
      <c r="C96" s="41"/>
      <c r="D96" s="41"/>
    </row>
    <row r="97" spans="3:4">
      <c r="C97" s="41"/>
      <c r="D97" s="41"/>
    </row>
    <row r="98" spans="3:4">
      <c r="C98" s="41"/>
      <c r="D98" s="41"/>
    </row>
    <row r="99" spans="3:4">
      <c r="C99" s="41"/>
      <c r="D99" s="41"/>
    </row>
    <row r="100" spans="3:4">
      <c r="C100" s="41"/>
      <c r="D100" s="41"/>
    </row>
    <row r="101" spans="3:4">
      <c r="C101" s="41"/>
      <c r="D101" s="41"/>
    </row>
    <row r="102" spans="3:4">
      <c r="C102" s="41"/>
      <c r="D102" s="41"/>
    </row>
    <row r="103" spans="3:4">
      <c r="C103" s="41"/>
      <c r="D103" s="41"/>
    </row>
    <row r="104" spans="3:4">
      <c r="C104" s="41"/>
      <c r="D104" s="41"/>
    </row>
    <row r="105" spans="3:4">
      <c r="C105" s="41"/>
      <c r="D105" s="41"/>
    </row>
    <row r="106" spans="3:4">
      <c r="C106" s="41"/>
      <c r="D106" s="41"/>
    </row>
    <row r="107" spans="3:4">
      <c r="C107" s="41"/>
      <c r="D107" s="41"/>
    </row>
    <row r="108" spans="3:4">
      <c r="C108" s="41"/>
      <c r="D108" s="41"/>
    </row>
    <row r="109" spans="3:4">
      <c r="C109" s="41"/>
      <c r="D109" s="41"/>
    </row>
    <row r="110" spans="3:4">
      <c r="C110" s="41"/>
      <c r="D110" s="41"/>
    </row>
    <row r="111" spans="3:4">
      <c r="C111" s="41"/>
      <c r="D111" s="41"/>
    </row>
    <row r="112" spans="3:4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ortState xmlns:xlrd2="http://schemas.microsoft.com/office/spreadsheetml/2017/richdata2" ref="A21:S33">
    <sortCondition ref="C21:C33"/>
  </sortState>
  <phoneticPr fontId="8" type="noConversion"/>
  <hyperlinks>
    <hyperlink ref="H64815" r:id="rId1" display="http://vsolj.cetus-net.org/bulletin.html" xr:uid="{00000000-0004-0000-0000-000000000000}"/>
    <hyperlink ref="H64808" r:id="rId2" display="http://vsolj.cetus-net.org/bulletin.html" xr:uid="{00000000-0004-0000-0000-000001000000}"/>
    <hyperlink ref="AP2305" r:id="rId3" display="http://cdsbib.u-strasbg.fr/cgi-bin/cdsbib?1990RMxAA..21..381G" xr:uid="{00000000-0004-0000-0000-000002000000}"/>
    <hyperlink ref="AP2308" r:id="rId4" display="http://cdsbib.u-strasbg.fr/cgi-bin/cdsbib?1990RMxAA..21..381G" xr:uid="{00000000-0004-0000-0000-000003000000}"/>
    <hyperlink ref="AP2306" r:id="rId5" display="http://cdsbib.u-strasbg.fr/cgi-bin/cdsbib?1990RMxAA..21..381G" xr:uid="{00000000-0004-0000-0000-000004000000}"/>
    <hyperlink ref="AP2284" r:id="rId6" display="http://cdsbib.u-strasbg.fr/cgi-bin/cdsbib?1990RMxAA..21..381G" xr:uid="{00000000-0004-0000-0000-000005000000}"/>
    <hyperlink ref="I64815" r:id="rId7" display="http://vsolj.cetus-net.org/bulletin.html" xr:uid="{00000000-0004-0000-0000-000006000000}"/>
    <hyperlink ref="AQ2418" r:id="rId8" display="http://cdsbib.u-strasbg.fr/cgi-bin/cdsbib?1990RMxAA..21..381G" xr:uid="{00000000-0004-0000-0000-000007000000}"/>
    <hyperlink ref="AQ687" r:id="rId9" display="http://cdsbib.u-strasbg.fr/cgi-bin/cdsbib?1990RMxAA..21..381G" xr:uid="{00000000-0004-0000-0000-000008000000}"/>
    <hyperlink ref="AQ2419" r:id="rId10" display="http://cdsbib.u-strasbg.fr/cgi-bin/cdsbib?1990RMxAA..21..381G" xr:uid="{00000000-0004-0000-0000-000009000000}"/>
    <hyperlink ref="H64812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2024-07-27T06:31:07Z</dcterms:modified>
</cp:coreProperties>
</file>