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4424B5F-D649-4ED9-9EF9-D1838A8F5A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E28" i="1"/>
  <c r="F28" i="1"/>
  <c r="G28" i="1"/>
  <c r="K28" i="1"/>
  <c r="E29" i="1"/>
  <c r="F29" i="1"/>
  <c r="G29" i="1"/>
  <c r="K29" i="1"/>
  <c r="Q28" i="1"/>
  <c r="Q29" i="1"/>
  <c r="E25" i="1"/>
  <c r="F25" i="1"/>
  <c r="G25" i="1"/>
  <c r="K25" i="1"/>
  <c r="E26" i="1"/>
  <c r="F26" i="1"/>
  <c r="G26" i="1"/>
  <c r="K26" i="1"/>
  <c r="E27" i="1"/>
  <c r="F27" i="1"/>
  <c r="G27" i="1"/>
  <c r="K27" i="1"/>
  <c r="Q25" i="1"/>
  <c r="Q26" i="1"/>
  <c r="Q27" i="1"/>
  <c r="E24" i="1"/>
  <c r="F24" i="1"/>
  <c r="G24" i="1"/>
  <c r="K24" i="1"/>
  <c r="D9" i="1"/>
  <c r="C9" i="1"/>
  <c r="E21" i="1"/>
  <c r="F21" i="1"/>
  <c r="G21" i="1"/>
  <c r="I21" i="1"/>
  <c r="E22" i="1"/>
  <c r="F22" i="1"/>
  <c r="G22" i="1"/>
  <c r="K22" i="1"/>
  <c r="E23" i="1"/>
  <c r="F23" i="1"/>
  <c r="G23" i="1"/>
  <c r="J23" i="1"/>
  <c r="Q24" i="1"/>
  <c r="Q23" i="1"/>
  <c r="Q22" i="1"/>
  <c r="F16" i="1"/>
  <c r="F17" i="1" s="1"/>
  <c r="C17" i="1"/>
  <c r="Q21" i="1"/>
  <c r="C11" i="1"/>
  <c r="C12" i="1"/>
  <c r="O30" i="1" l="1"/>
  <c r="C16" i="1"/>
  <c r="D18" i="1" s="1"/>
  <c r="O23" i="1"/>
  <c r="O26" i="1"/>
  <c r="O27" i="1"/>
  <c r="O28" i="1"/>
  <c r="O22" i="1"/>
  <c r="O24" i="1"/>
  <c r="O25" i="1"/>
  <c r="O29" i="1"/>
  <c r="O21" i="1"/>
  <c r="C15" i="1"/>
  <c r="F18" i="1" l="1"/>
  <c r="F19" i="1" s="1"/>
  <c r="C18" i="1"/>
</calcChain>
</file>

<file path=xl/sharedStrings.xml><?xml version="1.0" encoding="utf-8"?>
<sst xmlns="http://schemas.openxmlformats.org/spreadsheetml/2006/main" count="68" uniqueCount="56">
  <si>
    <t>IBVS 6244</t>
  </si>
  <si>
    <t>PE</t>
  </si>
  <si>
    <t>IBVS 6196</t>
  </si>
  <si>
    <t>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</si>
  <si>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</si>
  <si>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</si>
  <si>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</si>
  <si>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</si>
  <si>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</si>
  <si>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</si>
  <si>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</si>
  <si>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</si>
  <si>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</si>
  <si>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</si>
  <si>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</si>
  <si>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</si>
  <si>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</si>
  <si>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</si>
  <si>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</si>
  <si>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</si>
  <si>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</si>
  <si>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</si>
  <si>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</si>
  <si>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</si>
  <si>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</si>
  <si>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</si>
  <si>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</si>
  <si>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</si>
  <si>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</si>
  <si>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</si>
  <si>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</si>
  <si>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</si>
  <si>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</si>
  <si>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</si>
  <si>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</si>
  <si>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</si>
  <si>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</si>
  <si>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</si>
  <si>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</si>
  <si>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</si>
  <si>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</si>
  <si>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</si>
  <si>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</si>
  <si>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</si>
  <si>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IBVS 5570</t>
  </si>
  <si>
    <t>Aql</t>
  </si>
  <si>
    <t>IBVS 6157</t>
  </si>
  <si>
    <t>IBVS 6092</t>
  </si>
  <si>
    <t>V1796 Aql / GSC 0471-0860</t>
  </si>
  <si>
    <t>EW</t>
  </si>
  <si>
    <t>vis</t>
  </si>
  <si>
    <t>VSB 069</t>
  </si>
  <si>
    <t>II</t>
  </si>
  <si>
    <t>B</t>
  </si>
  <si>
    <t>V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</si>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</sst>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17" fillId="0" borderId="5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V1796 Aql - O-C Diagr.</a:t>
            </a:r>
          </a:p>
        </c:rich>
      </c:tx>
      <c:layout>
        <c:manualLayout>
          <c:xMode val="edge"/>
          <c:yMode val="edge"/>
          <c:x val="0.3810848400556328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035127795846455"/>
          <c:w val="0.8219749652294854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2.3999999999999998E-3</c:v>
                  </c:pt>
                  <c:pt idx="3">
                    <c:v>5.9999999999999995E-4</c:v>
                  </c:pt>
                  <c:pt idx="4">
                    <c:v>1.5E-3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2.3999999999999998E-3</c:v>
                  </c:pt>
                  <c:pt idx="3">
                    <c:v>5.9999999999999995E-4</c:v>
                  </c:pt>
                  <c:pt idx="4">
                    <c:v>1.5E-3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14750.5</c:v>
                </c:pt>
                <c:pt idx="2">
                  <c:v>17036</c:v>
                </c:pt>
                <c:pt idx="3">
                  <c:v>18094</c:v>
                </c:pt>
                <c:pt idx="4">
                  <c:v>19135</c:v>
                </c:pt>
                <c:pt idx="5">
                  <c:v>19138</c:v>
                </c:pt>
                <c:pt idx="6">
                  <c:v>19314</c:v>
                </c:pt>
                <c:pt idx="7">
                  <c:v>21999.5</c:v>
                </c:pt>
                <c:pt idx="8">
                  <c:v>21999.5</c:v>
                </c:pt>
                <c:pt idx="9">
                  <c:v>23171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83-40BE-92AC-CAD0190A4C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2.3999999999999998E-3</c:v>
                  </c:pt>
                  <c:pt idx="3">
                    <c:v>5.9999999999999995E-4</c:v>
                  </c:pt>
                  <c:pt idx="4">
                    <c:v>1.5E-3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2.3999999999999998E-3</c:v>
                  </c:pt>
                  <c:pt idx="3">
                    <c:v>5.9999999999999995E-4</c:v>
                  </c:pt>
                  <c:pt idx="4">
                    <c:v>1.5E-3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14750.5</c:v>
                </c:pt>
                <c:pt idx="2">
                  <c:v>17036</c:v>
                </c:pt>
                <c:pt idx="3">
                  <c:v>18094</c:v>
                </c:pt>
                <c:pt idx="4">
                  <c:v>19135</c:v>
                </c:pt>
                <c:pt idx="5">
                  <c:v>19138</c:v>
                </c:pt>
                <c:pt idx="6">
                  <c:v>19314</c:v>
                </c:pt>
                <c:pt idx="7">
                  <c:v>21999.5</c:v>
                </c:pt>
                <c:pt idx="8">
                  <c:v>21999.5</c:v>
                </c:pt>
                <c:pt idx="9">
                  <c:v>23171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83-40BE-92AC-CAD0190A4C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2.3999999999999998E-3</c:v>
                  </c:pt>
                  <c:pt idx="3">
                    <c:v>5.9999999999999995E-4</c:v>
                  </c:pt>
                  <c:pt idx="4">
                    <c:v>1.5E-3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2.3999999999999998E-3</c:v>
                  </c:pt>
                  <c:pt idx="3">
                    <c:v>5.9999999999999995E-4</c:v>
                  </c:pt>
                  <c:pt idx="4">
                    <c:v>1.5E-3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14750.5</c:v>
                </c:pt>
                <c:pt idx="2">
                  <c:v>17036</c:v>
                </c:pt>
                <c:pt idx="3">
                  <c:v>18094</c:v>
                </c:pt>
                <c:pt idx="4">
                  <c:v>19135</c:v>
                </c:pt>
                <c:pt idx="5">
                  <c:v>19138</c:v>
                </c:pt>
                <c:pt idx="6">
                  <c:v>19314</c:v>
                </c:pt>
                <c:pt idx="7">
                  <c:v>21999.5</c:v>
                </c:pt>
                <c:pt idx="8">
                  <c:v>21999.5</c:v>
                </c:pt>
                <c:pt idx="9">
                  <c:v>23171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-2.6691999999457039E-2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83-40BE-92AC-CAD0190A4C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2.3999999999999998E-3</c:v>
                  </c:pt>
                  <c:pt idx="3">
                    <c:v>5.9999999999999995E-4</c:v>
                  </c:pt>
                  <c:pt idx="4">
                    <c:v>1.5E-3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2.3999999999999998E-3</c:v>
                  </c:pt>
                  <c:pt idx="3">
                    <c:v>5.9999999999999995E-4</c:v>
                  </c:pt>
                  <c:pt idx="4">
                    <c:v>1.5E-3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14750.5</c:v>
                </c:pt>
                <c:pt idx="2">
                  <c:v>17036</c:v>
                </c:pt>
                <c:pt idx="3">
                  <c:v>18094</c:v>
                </c:pt>
                <c:pt idx="4">
                  <c:v>19135</c:v>
                </c:pt>
                <c:pt idx="5">
                  <c:v>19138</c:v>
                </c:pt>
                <c:pt idx="6">
                  <c:v>19314</c:v>
                </c:pt>
                <c:pt idx="7">
                  <c:v>21999.5</c:v>
                </c:pt>
                <c:pt idx="8">
                  <c:v>21999.5</c:v>
                </c:pt>
                <c:pt idx="9">
                  <c:v>23171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-2.3298499996599276E-2</c:v>
                </c:pt>
                <c:pt idx="3">
                  <c:v>-2.8418000001693144E-2</c:v>
                </c:pt>
                <c:pt idx="4">
                  <c:v>-3.0194999999366701E-2</c:v>
                </c:pt>
                <c:pt idx="5">
                  <c:v>-2.8886000000056811E-2</c:v>
                </c:pt>
                <c:pt idx="6">
                  <c:v>-3.4557999999378808E-2</c:v>
                </c:pt>
                <c:pt idx="7">
                  <c:v>-3.5051500002737157E-2</c:v>
                </c:pt>
                <c:pt idx="8">
                  <c:v>-3.3051500002329703E-2</c:v>
                </c:pt>
                <c:pt idx="9">
                  <c:v>-4.0387000095506664E-2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83-40BE-92AC-CAD0190A4C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2.3999999999999998E-3</c:v>
                  </c:pt>
                  <c:pt idx="3">
                    <c:v>5.9999999999999995E-4</c:v>
                  </c:pt>
                  <c:pt idx="4">
                    <c:v>1.5E-3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2.3999999999999998E-3</c:v>
                  </c:pt>
                  <c:pt idx="3">
                    <c:v>5.9999999999999995E-4</c:v>
                  </c:pt>
                  <c:pt idx="4">
                    <c:v>1.5E-3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14750.5</c:v>
                </c:pt>
                <c:pt idx="2">
                  <c:v>17036</c:v>
                </c:pt>
                <c:pt idx="3">
                  <c:v>18094</c:v>
                </c:pt>
                <c:pt idx="4">
                  <c:v>19135</c:v>
                </c:pt>
                <c:pt idx="5">
                  <c:v>19138</c:v>
                </c:pt>
                <c:pt idx="6">
                  <c:v>19314</c:v>
                </c:pt>
                <c:pt idx="7">
                  <c:v>21999.5</c:v>
                </c:pt>
                <c:pt idx="8">
                  <c:v>21999.5</c:v>
                </c:pt>
                <c:pt idx="9">
                  <c:v>23171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83-40BE-92AC-CAD0190A4C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2.3999999999999998E-3</c:v>
                  </c:pt>
                  <c:pt idx="3">
                    <c:v>5.9999999999999995E-4</c:v>
                  </c:pt>
                  <c:pt idx="4">
                    <c:v>1.5E-3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2.3999999999999998E-3</c:v>
                  </c:pt>
                  <c:pt idx="3">
                    <c:v>5.9999999999999995E-4</c:v>
                  </c:pt>
                  <c:pt idx="4">
                    <c:v>1.5E-3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14750.5</c:v>
                </c:pt>
                <c:pt idx="2">
                  <c:v>17036</c:v>
                </c:pt>
                <c:pt idx="3">
                  <c:v>18094</c:v>
                </c:pt>
                <c:pt idx="4">
                  <c:v>19135</c:v>
                </c:pt>
                <c:pt idx="5">
                  <c:v>19138</c:v>
                </c:pt>
                <c:pt idx="6">
                  <c:v>19314</c:v>
                </c:pt>
                <c:pt idx="7">
                  <c:v>21999.5</c:v>
                </c:pt>
                <c:pt idx="8">
                  <c:v>21999.5</c:v>
                </c:pt>
                <c:pt idx="9">
                  <c:v>23171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83-40BE-92AC-CAD0190A4C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2.3999999999999998E-3</c:v>
                  </c:pt>
                  <c:pt idx="3">
                    <c:v>5.9999999999999995E-4</c:v>
                  </c:pt>
                  <c:pt idx="4">
                    <c:v>1.5E-3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2.3999999999999998E-3</c:v>
                  </c:pt>
                  <c:pt idx="3">
                    <c:v>5.9999999999999995E-4</c:v>
                  </c:pt>
                  <c:pt idx="4">
                    <c:v>1.5E-3</c:v>
                  </c:pt>
                  <c:pt idx="5">
                    <c:v>1.8E-3</c:v>
                  </c:pt>
                  <c:pt idx="6">
                    <c:v>1.9E-3</c:v>
                  </c:pt>
                  <c:pt idx="7">
                    <c:v>0</c:v>
                  </c:pt>
                  <c:pt idx="8">
                    <c:v>0</c:v>
                  </c:pt>
                  <c:pt idx="9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14750.5</c:v>
                </c:pt>
                <c:pt idx="2">
                  <c:v>17036</c:v>
                </c:pt>
                <c:pt idx="3">
                  <c:v>18094</c:v>
                </c:pt>
                <c:pt idx="4">
                  <c:v>19135</c:v>
                </c:pt>
                <c:pt idx="5">
                  <c:v>19138</c:v>
                </c:pt>
                <c:pt idx="6">
                  <c:v>19314</c:v>
                </c:pt>
                <c:pt idx="7">
                  <c:v>21999.5</c:v>
                </c:pt>
                <c:pt idx="8">
                  <c:v>21999.5</c:v>
                </c:pt>
                <c:pt idx="9">
                  <c:v>23171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83-40BE-92AC-CAD0190A4C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14750.5</c:v>
                </c:pt>
                <c:pt idx="2">
                  <c:v>17036</c:v>
                </c:pt>
                <c:pt idx="3">
                  <c:v>18094</c:v>
                </c:pt>
                <c:pt idx="4">
                  <c:v>19135</c:v>
                </c:pt>
                <c:pt idx="5">
                  <c:v>19138</c:v>
                </c:pt>
                <c:pt idx="6">
                  <c:v>19314</c:v>
                </c:pt>
                <c:pt idx="7">
                  <c:v>21999.5</c:v>
                </c:pt>
                <c:pt idx="8">
                  <c:v>21999.5</c:v>
                </c:pt>
                <c:pt idx="9">
                  <c:v>23171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4.3473690419679537E-4</c:v>
                </c:pt>
                <c:pt idx="1">
                  <c:v>-2.362764524302929E-2</c:v>
                </c:pt>
                <c:pt idx="2">
                  <c:v>-2.7355964581186314E-2</c:v>
                </c:pt>
                <c:pt idx="3">
                  <c:v>-2.9081872198674887E-2</c:v>
                </c:pt>
                <c:pt idx="4">
                  <c:v>-3.0780047841213267E-2</c:v>
                </c:pt>
                <c:pt idx="5">
                  <c:v>-3.0784941719145652E-2</c:v>
                </c:pt>
                <c:pt idx="6">
                  <c:v>-3.1072049224512375E-2</c:v>
                </c:pt>
                <c:pt idx="7">
                  <c:v>-3.5452885620321034E-2</c:v>
                </c:pt>
                <c:pt idx="8">
                  <c:v>-3.5452885620321034E-2</c:v>
                </c:pt>
                <c:pt idx="9">
                  <c:v>-3.7363944952918254E-2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83-40BE-92AC-CAD0190A4C9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14750.5</c:v>
                </c:pt>
                <c:pt idx="2">
                  <c:v>17036</c:v>
                </c:pt>
                <c:pt idx="3">
                  <c:v>18094</c:v>
                </c:pt>
                <c:pt idx="4">
                  <c:v>19135</c:v>
                </c:pt>
                <c:pt idx="5">
                  <c:v>19138</c:v>
                </c:pt>
                <c:pt idx="6">
                  <c:v>19314</c:v>
                </c:pt>
                <c:pt idx="7">
                  <c:v>21999.5</c:v>
                </c:pt>
                <c:pt idx="8">
                  <c:v>21999.5</c:v>
                </c:pt>
                <c:pt idx="9">
                  <c:v>23171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F83-40BE-92AC-CAD0190A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264992"/>
        <c:axId val="1"/>
      </c:scatterChart>
      <c:valAx>
        <c:axId val="642264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118219749652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96986555401019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264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00278164116829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18</xdr:col>
      <xdr:colOff>19050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7A91E0A-7259-B23B-DBBB-83DA6B65F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48</v>
      </c>
    </row>
    <row r="2" spans="1:6" x14ac:dyDescent="0.2">
      <c r="A2" t="s">
        <v>29</v>
      </c>
      <c r="B2" s="32" t="s">
        <v>49</v>
      </c>
      <c r="C2" s="3"/>
      <c r="D2" s="3" t="s">
        <v>45</v>
      </c>
    </row>
    <row r="3" spans="1:6" ht="13.5" thickBot="1" x14ac:dyDescent="0.25"/>
    <row r="4" spans="1:6" ht="14.25" thickTop="1" thickBot="1" x14ac:dyDescent="0.25">
      <c r="A4" s="5" t="s">
        <v>6</v>
      </c>
      <c r="C4" s="27" t="s">
        <v>43</v>
      </c>
      <c r="D4" s="28" t="s">
        <v>43</v>
      </c>
    </row>
    <row r="5" spans="1:6" ht="13.5" thickTop="1" x14ac:dyDescent="0.2">
      <c r="A5" s="9" t="s">
        <v>34</v>
      </c>
      <c r="B5" s="10"/>
      <c r="C5" s="11">
        <v>-9.5</v>
      </c>
      <c r="D5" s="10" t="s">
        <v>35</v>
      </c>
    </row>
    <row r="6" spans="1:6" x14ac:dyDescent="0.2">
      <c r="A6" s="5" t="s">
        <v>7</v>
      </c>
    </row>
    <row r="7" spans="1:6" x14ac:dyDescent="0.2">
      <c r="A7" t="s">
        <v>8</v>
      </c>
      <c r="C7" s="47">
        <v>51320.786</v>
      </c>
      <c r="D7" s="29" t="s">
        <v>44</v>
      </c>
    </row>
    <row r="8" spans="1:6" x14ac:dyDescent="0.2">
      <c r="A8" t="s">
        <v>9</v>
      </c>
      <c r="C8" s="48">
        <v>0.34589700000000001</v>
      </c>
      <c r="D8" s="29" t="s">
        <v>44</v>
      </c>
    </row>
    <row r="9" spans="1:6" x14ac:dyDescent="0.2">
      <c r="A9" s="24" t="s">
        <v>38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25</v>
      </c>
      <c r="D10" s="4" t="s">
        <v>26</v>
      </c>
      <c r="E10" s="10"/>
    </row>
    <row r="11" spans="1:6" x14ac:dyDescent="0.2">
      <c r="A11" s="10" t="s">
        <v>21</v>
      </c>
      <c r="B11" s="10"/>
      <c r="C11" s="21">
        <f ca="1">INTERCEPT(INDIRECT($D$9):G992,INDIRECT($C$9):F992)</f>
        <v>4.3473690419679537E-4</v>
      </c>
      <c r="D11" s="3"/>
      <c r="E11" s="10"/>
    </row>
    <row r="12" spans="1:6" x14ac:dyDescent="0.2">
      <c r="A12" s="10" t="s">
        <v>22</v>
      </c>
      <c r="B12" s="10"/>
      <c r="C12" s="21">
        <f ca="1">SLOPE(INDIRECT($D$9):G992,INDIRECT($C$9):F992)</f>
        <v>-1.6312926441290861E-6</v>
      </c>
      <c r="D12" s="3"/>
      <c r="E12" s="10"/>
    </row>
    <row r="13" spans="1:6" x14ac:dyDescent="0.2">
      <c r="A13" s="10" t="s">
        <v>24</v>
      </c>
      <c r="B13" s="10"/>
      <c r="C13" s="3" t="s">
        <v>19</v>
      </c>
    </row>
    <row r="14" spans="1:6" x14ac:dyDescent="0.2">
      <c r="A14" s="10"/>
      <c r="B14" s="10"/>
      <c r="C14" s="10"/>
    </row>
    <row r="15" spans="1:6" x14ac:dyDescent="0.2">
      <c r="A15" s="12" t="s">
        <v>23</v>
      </c>
      <c r="B15" s="10"/>
      <c r="C15" s="13">
        <f ca="1">(C7+C11)+(C8+C12)*INT(MAX(F21:F3533))</f>
        <v>59335.528023055049</v>
      </c>
      <c r="E15" s="14" t="s">
        <v>40</v>
      </c>
      <c r="F15" s="11">
        <v>1</v>
      </c>
    </row>
    <row r="16" spans="1:6" x14ac:dyDescent="0.2">
      <c r="A16" s="16" t="s">
        <v>10</v>
      </c>
      <c r="B16" s="10"/>
      <c r="C16" s="17">
        <f ca="1">+C8+C12</f>
        <v>0.34589536870735588</v>
      </c>
      <c r="E16" s="14" t="s">
        <v>36</v>
      </c>
      <c r="F16" s="15">
        <f ca="1">NOW()+15018.5+$C$5/24</f>
        <v>60320.756069560186</v>
      </c>
    </row>
    <row r="17" spans="1:21" ht="13.5" thickBot="1" x14ac:dyDescent="0.25">
      <c r="A17" s="14" t="s">
        <v>33</v>
      </c>
      <c r="B17" s="10"/>
      <c r="C17" s="10">
        <f>COUNT(C21:C2191)</f>
        <v>10</v>
      </c>
      <c r="E17" s="14" t="s">
        <v>41</v>
      </c>
      <c r="F17" s="15">
        <f ca="1">ROUND(2*(F16-$C$7)/$C$8,0)/2+F15</f>
        <v>26020</v>
      </c>
    </row>
    <row r="18" spans="1:21" ht="14.25" thickTop="1" thickBot="1" x14ac:dyDescent="0.25">
      <c r="A18" s="16" t="s">
        <v>11</v>
      </c>
      <c r="B18" s="10"/>
      <c r="C18" s="19">
        <f ca="1">+C15</f>
        <v>59335.528023055049</v>
      </c>
      <c r="D18" s="20">
        <f ca="1">+C16</f>
        <v>0.34589536870735588</v>
      </c>
      <c r="E18" s="14" t="s">
        <v>42</v>
      </c>
      <c r="F18" s="23">
        <f ca="1">ROUND(2*(F16-$C$15)/$C$16,0)/2+F15</f>
        <v>2849.5</v>
      </c>
    </row>
    <row r="19" spans="1:21" ht="13.5" thickTop="1" x14ac:dyDescent="0.2">
      <c r="E19" s="14" t="s">
        <v>37</v>
      </c>
      <c r="F19" s="18">
        <f ca="1">+$C$15+$C$16*F18-15018.5-$C$5/24</f>
        <v>45303.052709519994</v>
      </c>
    </row>
    <row r="20" spans="1:21" ht="13.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5</v>
      </c>
      <c r="I20" s="7" t="s">
        <v>50</v>
      </c>
      <c r="J20" s="7" t="s">
        <v>1</v>
      </c>
      <c r="K20" s="7" t="s">
        <v>4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U20" s="26" t="s">
        <v>39</v>
      </c>
    </row>
    <row r="21" spans="1:21" x14ac:dyDescent="0.2">
      <c r="A21" s="29" t="s">
        <v>44</v>
      </c>
      <c r="C21" s="8">
        <v>51320.786</v>
      </c>
      <c r="D21" s="8" t="s">
        <v>19</v>
      </c>
      <c r="E21">
        <f t="shared" ref="E21:E27" si="0">+(C21-C$7)/C$8</f>
        <v>0</v>
      </c>
      <c r="F21">
        <f t="shared" ref="F21:F29" si="1">ROUND(2*E21,0)/2</f>
        <v>0</v>
      </c>
      <c r="G21">
        <f t="shared" ref="G21:G27" si="2">+C21-(C$7+F21*C$8)</f>
        <v>0</v>
      </c>
      <c r="I21">
        <f>+G21</f>
        <v>0</v>
      </c>
      <c r="O21">
        <f t="shared" ref="O21:O27" ca="1" si="3">+C$11+C$12*$F21</f>
        <v>4.3473690419679537E-4</v>
      </c>
      <c r="Q21" s="2">
        <f t="shared" ref="Q21:Q27" si="4">+C21-15018.5</f>
        <v>36302.286</v>
      </c>
    </row>
    <row r="22" spans="1:21" x14ac:dyDescent="0.2">
      <c r="A22" s="5" t="s">
        <v>47</v>
      </c>
      <c r="C22" s="30">
        <v>56422.916400000002</v>
      </c>
      <c r="D22" s="31">
        <v>1E-4</v>
      </c>
      <c r="E22">
        <f t="shared" si="0"/>
        <v>14750.432643243514</v>
      </c>
      <c r="F22">
        <f t="shared" si="1"/>
        <v>14750.5</v>
      </c>
      <c r="G22">
        <f t="shared" si="2"/>
        <v>-2.3298499996599276E-2</v>
      </c>
      <c r="K22">
        <f>+G22</f>
        <v>-2.3298499996599276E-2</v>
      </c>
      <c r="O22">
        <f t="shared" ca="1" si="3"/>
        <v>-2.362764524302929E-2</v>
      </c>
      <c r="Q22" s="2">
        <f t="shared" si="4"/>
        <v>41404.416400000002</v>
      </c>
    </row>
    <row r="23" spans="1:21" x14ac:dyDescent="0.2">
      <c r="A23" s="33" t="s">
        <v>46</v>
      </c>
      <c r="B23" s="34"/>
      <c r="C23" s="33">
        <v>57213.460599999999</v>
      </c>
      <c r="D23" s="33">
        <v>2.3999999999999998E-3</v>
      </c>
      <c r="E23" s="35">
        <f t="shared" si="0"/>
        <v>17035.922832519504</v>
      </c>
      <c r="F23">
        <f t="shared" si="1"/>
        <v>17036</v>
      </c>
      <c r="G23">
        <f t="shared" si="2"/>
        <v>-2.6691999999457039E-2</v>
      </c>
      <c r="J23">
        <f>+G23</f>
        <v>-2.6691999999457039E-2</v>
      </c>
      <c r="O23">
        <f t="shared" ca="1" si="3"/>
        <v>-2.7355964581186314E-2</v>
      </c>
      <c r="Q23" s="2">
        <f t="shared" si="4"/>
        <v>42194.960599999999</v>
      </c>
    </row>
    <row r="24" spans="1:21" x14ac:dyDescent="0.2">
      <c r="A24" s="36" t="s">
        <v>2</v>
      </c>
      <c r="B24" s="37" t="s">
        <v>3</v>
      </c>
      <c r="C24" s="38">
        <v>57579.4179</v>
      </c>
      <c r="D24" s="38">
        <v>5.9999999999999995E-4</v>
      </c>
      <c r="E24" s="35">
        <f t="shared" si="0"/>
        <v>18093.917842594761</v>
      </c>
      <c r="F24">
        <f t="shared" si="1"/>
        <v>18094</v>
      </c>
      <c r="G24">
        <f t="shared" si="2"/>
        <v>-2.8418000001693144E-2</v>
      </c>
      <c r="K24">
        <f t="shared" ref="K24:K29" si="5">+G24</f>
        <v>-2.8418000001693144E-2</v>
      </c>
      <c r="O24">
        <f t="shared" ca="1" si="3"/>
        <v>-2.9081872198674887E-2</v>
      </c>
      <c r="Q24" s="2">
        <f t="shared" si="4"/>
        <v>42560.9179</v>
      </c>
    </row>
    <row r="25" spans="1:21" x14ac:dyDescent="0.2">
      <c r="A25" s="39" t="s">
        <v>0</v>
      </c>
      <c r="B25" s="40" t="s">
        <v>3</v>
      </c>
      <c r="C25" s="41">
        <v>57939.494899999998</v>
      </c>
      <c r="D25" s="41">
        <v>1.5E-3</v>
      </c>
      <c r="E25" s="35">
        <f t="shared" si="0"/>
        <v>19134.912705227271</v>
      </c>
      <c r="F25">
        <f t="shared" si="1"/>
        <v>19135</v>
      </c>
      <c r="G25">
        <f t="shared" si="2"/>
        <v>-3.0194999999366701E-2</v>
      </c>
      <c r="K25">
        <f t="shared" si="5"/>
        <v>-3.0194999999366701E-2</v>
      </c>
      <c r="O25">
        <f t="shared" ca="1" si="3"/>
        <v>-3.0780047841213267E-2</v>
      </c>
      <c r="Q25" s="2">
        <f t="shared" si="4"/>
        <v>42920.994899999998</v>
      </c>
    </row>
    <row r="26" spans="1:21" x14ac:dyDescent="0.2">
      <c r="A26" s="39" t="s">
        <v>0</v>
      </c>
      <c r="B26" s="40" t="s">
        <v>3</v>
      </c>
      <c r="C26" s="41">
        <v>57940.533900000002</v>
      </c>
      <c r="D26" s="41">
        <v>1.8E-3</v>
      </c>
      <c r="E26" s="35">
        <f t="shared" si="0"/>
        <v>19137.916489590836</v>
      </c>
      <c r="F26">
        <f t="shared" si="1"/>
        <v>19138</v>
      </c>
      <c r="G26">
        <f t="shared" si="2"/>
        <v>-2.8886000000056811E-2</v>
      </c>
      <c r="K26">
        <f t="shared" si="5"/>
        <v>-2.8886000000056811E-2</v>
      </c>
      <c r="O26">
        <f t="shared" ca="1" si="3"/>
        <v>-3.0784941719145652E-2</v>
      </c>
      <c r="Q26" s="2">
        <f t="shared" si="4"/>
        <v>42922.033900000002</v>
      </c>
    </row>
    <row r="27" spans="1:21" x14ac:dyDescent="0.2">
      <c r="A27" s="39" t="s">
        <v>0</v>
      </c>
      <c r="B27" s="40" t="s">
        <v>3</v>
      </c>
      <c r="C27" s="41">
        <v>58001.4061</v>
      </c>
      <c r="D27" s="41">
        <v>1.9E-3</v>
      </c>
      <c r="E27" s="35">
        <f t="shared" si="0"/>
        <v>19313.900091645777</v>
      </c>
      <c r="F27">
        <f t="shared" si="1"/>
        <v>19314</v>
      </c>
      <c r="G27">
        <f t="shared" si="2"/>
        <v>-3.4557999999378808E-2</v>
      </c>
      <c r="K27">
        <f t="shared" si="5"/>
        <v>-3.4557999999378808E-2</v>
      </c>
      <c r="O27">
        <f t="shared" ca="1" si="3"/>
        <v>-3.1072049224512375E-2</v>
      </c>
      <c r="Q27" s="2">
        <f t="shared" si="4"/>
        <v>42982.9061</v>
      </c>
    </row>
    <row r="28" spans="1:21" x14ac:dyDescent="0.2">
      <c r="A28" s="42" t="s">
        <v>51</v>
      </c>
      <c r="B28" s="43" t="s">
        <v>52</v>
      </c>
      <c r="C28" s="44">
        <v>58930.311999999998</v>
      </c>
      <c r="D28" s="44" t="s">
        <v>53</v>
      </c>
      <c r="E28" s="35">
        <f>+(C28-C$7)/C$8</f>
        <v>21999.398664920474</v>
      </c>
      <c r="F28">
        <f t="shared" si="1"/>
        <v>21999.5</v>
      </c>
      <c r="G28">
        <f>+C28-(C$7+F28*C$8)</f>
        <v>-3.5051500002737157E-2</v>
      </c>
      <c r="K28">
        <f t="shared" si="5"/>
        <v>-3.5051500002737157E-2</v>
      </c>
      <c r="O28">
        <f ca="1">+C$11+C$12*$F28</f>
        <v>-3.5452885620321034E-2</v>
      </c>
      <c r="Q28" s="2">
        <f>+C28-15018.5</f>
        <v>43911.811999999998</v>
      </c>
    </row>
    <row r="29" spans="1:21" x14ac:dyDescent="0.2">
      <c r="A29" s="42" t="s">
        <v>51</v>
      </c>
      <c r="B29" s="43" t="s">
        <v>52</v>
      </c>
      <c r="C29" s="44">
        <v>58930.313999999998</v>
      </c>
      <c r="D29" s="44" t="s">
        <v>54</v>
      </c>
      <c r="E29" s="35">
        <f>+(C29-C$7)/C$8</f>
        <v>21999.404446988548</v>
      </c>
      <c r="F29">
        <f t="shared" si="1"/>
        <v>21999.5</v>
      </c>
      <c r="G29">
        <f>+C29-(C$7+F29*C$8)</f>
        <v>-3.3051500002329703E-2</v>
      </c>
      <c r="K29">
        <f t="shared" si="5"/>
        <v>-3.3051500002329703E-2</v>
      </c>
      <c r="O29">
        <f ca="1">+C$11+C$12*$F29</f>
        <v>-3.5452885620321034E-2</v>
      </c>
      <c r="Q29" s="2">
        <f>+C29-15018.5</f>
        <v>43911.813999999998</v>
      </c>
    </row>
    <row r="30" spans="1:21" x14ac:dyDescent="0.2">
      <c r="A30" s="45" t="s">
        <v>55</v>
      </c>
      <c r="B30" s="46" t="s">
        <v>3</v>
      </c>
      <c r="C30" s="49">
        <v>59335.524999999907</v>
      </c>
      <c r="D30" s="50">
        <v>1E-3</v>
      </c>
      <c r="E30" s="35">
        <f>+(C30-C$7)/C$8</f>
        <v>23170.88323980811</v>
      </c>
      <c r="F30">
        <f t="shared" ref="F30" si="6">ROUND(2*E30,0)/2</f>
        <v>23171</v>
      </c>
      <c r="G30">
        <f>+C30-(C$7+F30*C$8)</f>
        <v>-4.0387000095506664E-2</v>
      </c>
      <c r="K30">
        <f t="shared" ref="K30" si="7">+G30</f>
        <v>-4.0387000095506664E-2</v>
      </c>
      <c r="O30">
        <f ca="1">+C$11+C$12*$F30</f>
        <v>-3.7363944952918254E-2</v>
      </c>
      <c r="Q30" s="2">
        <f>+C30-15018.5</f>
        <v>44317.024999999907</v>
      </c>
    </row>
    <row r="31" spans="1:21" x14ac:dyDescent="0.2">
      <c r="A31" s="35"/>
      <c r="B31" s="35"/>
      <c r="C31" s="33"/>
      <c r="D31" s="33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8:D29" name="Range1"/>
  </protectedRanges>
  <phoneticPr fontId="8" type="noConversion"/>
  <hyperlinks>
    <hyperlink ref="H3333" r:id="rId1" display="http://vsolj.cetus-net.org/bulletin.html" xr:uid="{00000000-0004-0000-0000-000000000000}"/>
    <hyperlink ref="H64820" r:id="rId2" display="http://vsolj.cetus-net.org/bulletin.html" xr:uid="{00000000-0004-0000-0000-000001000000}"/>
    <hyperlink ref="H64813" r:id="rId3" display="https://www.aavso.org/ejaavso" xr:uid="{00000000-0004-0000-0000-000002000000}"/>
    <hyperlink ref="AP1671" r:id="rId4" display="http://cdsbib.u-strasbg.fr/cgi-bin/cdsbib?1990RMxAA..21..381G" xr:uid="{00000000-0004-0000-0000-000003000000}"/>
    <hyperlink ref="AP1668" r:id="rId5" display="http://cdsbib.u-strasbg.fr/cgi-bin/cdsbib?1990RMxAA..21..381G" xr:uid="{00000000-0004-0000-0000-000004000000}"/>
    <hyperlink ref="AP1670" r:id="rId6" display="http://cdsbib.u-strasbg.fr/cgi-bin/cdsbib?1990RMxAA..21..381G" xr:uid="{00000000-0004-0000-0000-000005000000}"/>
    <hyperlink ref="AP1646" r:id="rId7" display="http://cdsbib.u-strasbg.fr/cgi-bin/cdsbib?1990RMxAA..21..381G" xr:uid="{00000000-0004-0000-0000-000006000000}"/>
    <hyperlink ref="I64820" r:id="rId8" display="http://vsolj.cetus-net.org/bulletin.html" xr:uid="{00000000-0004-0000-0000-000007000000}"/>
    <hyperlink ref="AQ1807" r:id="rId9" display="http://cdsbib.u-strasbg.fr/cgi-bin/cdsbib?1990RMxAA..21..381G" xr:uid="{00000000-0004-0000-0000-000008000000}"/>
    <hyperlink ref="AQ3451" r:id="rId10" display="http://cdsbib.u-strasbg.fr/cgi-bin/cdsbib?1990RMxAA..21..381G" xr:uid="{00000000-0004-0000-0000-000009000000}"/>
    <hyperlink ref="AQ1808" r:id="rId11" display="http://cdsbib.u-strasbg.fr/cgi-bin/cdsbib?1990RMxAA..21..381G" xr:uid="{00000000-0004-0000-0000-00000A000000}"/>
    <hyperlink ref="H64817" r:id="rId12" display="https://www.aavso.org/ejaavso" xr:uid="{00000000-0004-0000-0000-00000B000000}"/>
    <hyperlink ref="H2658" r:id="rId13" display="http://vsolj.cetus-net.org/bulletin.html" xr:uid="{00000000-0004-0000-0000-00000C000000}"/>
    <hyperlink ref="AP5896" r:id="rId14" display="http://cdsbib.u-strasbg.fr/cgi-bin/cdsbib?1990RMxAA..21..381G" xr:uid="{00000000-0004-0000-0000-00000D000000}"/>
    <hyperlink ref="AP5899" r:id="rId15" display="http://cdsbib.u-strasbg.fr/cgi-bin/cdsbib?1990RMxAA..21..381G" xr:uid="{00000000-0004-0000-0000-00000E000000}"/>
    <hyperlink ref="AP5897" r:id="rId16" display="http://cdsbib.u-strasbg.fr/cgi-bin/cdsbib?1990RMxAA..21..381G" xr:uid="{00000000-0004-0000-0000-00000F000000}"/>
    <hyperlink ref="AP5875" r:id="rId17" display="http://cdsbib.u-strasbg.fr/cgi-bin/cdsbib?1990RMxAA..21..381G" xr:uid="{00000000-0004-0000-0000-000010000000}"/>
    <hyperlink ref="I2658" r:id="rId18" display="http://vsolj.cetus-net.org/bulletin.html" xr:uid="{00000000-0004-0000-0000-000011000000}"/>
    <hyperlink ref="AQ6009" r:id="rId19" display="http://cdsbib.u-strasbg.fr/cgi-bin/cdsbib?1990RMxAA..21..381G" xr:uid="{00000000-0004-0000-0000-000012000000}"/>
    <hyperlink ref="AQ561" r:id="rId20" display="http://cdsbib.u-strasbg.fr/cgi-bin/cdsbib?1990RMxAA..21..381G" xr:uid="{00000000-0004-0000-0000-000013000000}"/>
    <hyperlink ref="AQ6010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2024-01-11T05:08:44Z</dcterms:modified>
</cp:coreProperties>
</file>