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279A565-B632-4CBA-9164-DCDF3F71577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/>
  <c r="C16" i="1" l="1"/>
  <c r="D18" i="1" s="1"/>
  <c r="O22" i="1"/>
  <c r="S22" i="1" s="1"/>
  <c r="O21" i="1"/>
  <c r="S21" i="1" s="1"/>
  <c r="S19" i="1" s="1"/>
  <c r="C15" i="1"/>
  <c r="C18" i="1" l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<sst xmlns="http://schemas.openxmlformats.org/spreadsheetml/2006/main" count="54" uniqueCount="51">
  <si>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</si>
  <si>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</si>
  <si>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</si>
  <si>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</si>
  <si>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</si>
  <si>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</si>
  <si>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</si>
  <si>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</si>
  <si>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</si>
  <si>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</si>
  <si>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</si>
  <si>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</si>
  <si>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</si>
  <si>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</si>
  <si>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</si>
  <si>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</si>
  <si>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</si>
  <si>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</si>
  <si>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</si>
  <si>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</si>
  <si>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</si>
  <si>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</si>
  <si>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</si>
  <si>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</si>
  <si>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</si>
  <si>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</si>
  <si>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</si>
  <si>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</si>
  <si>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</si>
  <si>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</si>
  <si>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</si>
  <si>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</si>
  <si>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</si>
  <si>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</si>
  <si>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</si>
  <si>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</si>
  <si>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</si>
  <si>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</si>
  <si>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</si>
  <si>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</si>
  <si>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</si>
  <si>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</si>
  <si>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G1071-1838</t>
  </si>
  <si>
    <t>G1071-1838_Aql.xls</t>
  </si>
  <si>
    <t>ED</t>
  </si>
  <si>
    <t>Aql</t>
  </si>
  <si>
    <t>VSX</t>
  </si>
  <si>
    <t>IBVS 5945</t>
  </si>
  <si>
    <t>I</t>
  </si>
  <si>
    <t>V1868 Aql / GSC 1071-1838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</si>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</sst>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V1868 Aql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43-4610-9E1B-B30C926E106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4.1080001828959212E-3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43-4610-9E1B-B30C926E106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43-4610-9E1B-B30C926E106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43-4610-9E1B-B30C926E106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43-4610-9E1B-B30C926E106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43-4610-9E1B-B30C926E106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43-4610-9E1B-B30C926E106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4.1080001828959212E-3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43-4610-9E1B-B30C926E106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A43-4610-9E1B-B30C926E1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317832"/>
        <c:axId val="1"/>
      </c:scatterChart>
      <c:valAx>
        <c:axId val="499317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9317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DB4E2EA-3C08-04D6-1DE2-1653710387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K20" sqref="K2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5" t="s">
        <v>49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4">
        <v>53585.728999999817</v>
      </c>
      <c r="D7" s="29" t="s">
        <v>46</v>
      </c>
    </row>
    <row r="8" spans="1:7" x14ac:dyDescent="0.2">
      <c r="A8" t="s">
        <v>3</v>
      </c>
      <c r="C8" s="34">
        <v>0.53578400000000004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0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1.2399638342577486E-6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60320.762962615736</v>
      </c>
    </row>
    <row r="15" spans="1:7" x14ac:dyDescent="0.2">
      <c r="A15" s="11" t="s">
        <v>17</v>
      </c>
      <c r="B15" s="9"/>
      <c r="C15" s="12">
        <f ca="1">(C7+C11)+(C8+C12)*INT(MAX(F21:F3533))</f>
        <v>55360.785499999998</v>
      </c>
      <c r="D15" s="13" t="s">
        <v>38</v>
      </c>
      <c r="E15" s="14">
        <f ca="1">ROUND(2*(E14-$C$7)/$C$8,0)/2+E13</f>
        <v>12571.5</v>
      </c>
    </row>
    <row r="16" spans="1:7" x14ac:dyDescent="0.2">
      <c r="A16" s="15" t="s">
        <v>4</v>
      </c>
      <c r="B16" s="9"/>
      <c r="C16" s="16">
        <f ca="1">+C8+C12</f>
        <v>0.53578523996383431</v>
      </c>
      <c r="D16" s="13" t="s">
        <v>39</v>
      </c>
      <c r="E16" s="23">
        <f ca="1">ROUND(2*(E14-$C$15)/$C$16,0)/2+E13</f>
        <v>9258.5</v>
      </c>
    </row>
    <row r="17" spans="1:19" ht="13.5" thickBot="1" x14ac:dyDescent="0.25">
      <c r="A17" s="13" t="s">
        <v>29</v>
      </c>
      <c r="B17" s="9"/>
      <c r="C17" s="9">
        <f>COUNT(C21:C2191)</f>
        <v>2</v>
      </c>
      <c r="D17" s="13" t="s">
        <v>33</v>
      </c>
      <c r="E17" s="17">
        <f ca="1">+$C$15+$C$16*E16-15018.5-$C$9/24</f>
        <v>45303.248977538497</v>
      </c>
    </row>
    <row r="18" spans="1:19" ht="14.25" thickTop="1" thickBot="1" x14ac:dyDescent="0.25">
      <c r="A18" s="15" t="s">
        <v>5</v>
      </c>
      <c r="B18" s="9"/>
      <c r="C18" s="18">
        <f ca="1">+C15</f>
        <v>55360.785499999998</v>
      </c>
      <c r="D18" s="19">
        <f ca="1">+C16</f>
        <v>0.53578523996383431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0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50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53585.728999999817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38567.228999999817</v>
      </c>
      <c r="S21">
        <f ca="1">+(O21-G21)^2</f>
        <v>0</v>
      </c>
    </row>
    <row r="22" spans="1:19" x14ac:dyDescent="0.2">
      <c r="A22" s="32" t="s">
        <v>47</v>
      </c>
      <c r="B22" s="33" t="s">
        <v>48</v>
      </c>
      <c r="C22" s="32">
        <v>55360.785499999998</v>
      </c>
      <c r="D22" s="32">
        <v>4.0000000000000002E-4</v>
      </c>
      <c r="E22">
        <f>+(C22-C$7)/C$8</f>
        <v>3313.0076672692362</v>
      </c>
      <c r="F22">
        <f>ROUND(2*E22,0)/2</f>
        <v>3313</v>
      </c>
      <c r="G22">
        <f>+C22-(C$7+F22*C$8)</f>
        <v>4.1080001828959212E-3</v>
      </c>
      <c r="I22">
        <f>+G22</f>
        <v>4.1080001828959212E-3</v>
      </c>
      <c r="O22">
        <f ca="1">+C$11+C$12*$F22</f>
        <v>4.1080001828959212E-3</v>
      </c>
      <c r="Q22" s="1">
        <f>+C22-15018.5</f>
        <v>40342.285499999998</v>
      </c>
      <c r="S22">
        <f ca="1">+(O22-G22)^2</f>
        <v>0</v>
      </c>
    </row>
    <row r="23" spans="1:19" x14ac:dyDescent="0.2">
      <c r="C23" s="7"/>
      <c r="D23" s="7"/>
      <c r="Q23" s="1"/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2024-01-11T05:18:40Z</dcterms:modified>
</cp:coreProperties>
</file>