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75AF4D6-CEF3-4D13-99A3-F324E88720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2" i="1" l="1"/>
  <c r="S22" i="1" s="1"/>
  <c r="O21" i="1"/>
  <c r="S21" i="1" s="1"/>
  <c r="S19" i="1" s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<sst xmlns="http://schemas.openxmlformats.org/spreadsheetml/2006/main" count="53" uniqueCount="50">
  <si>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</si>
  <si>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</si>
  <si>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</si>
  <si>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</si>
  <si>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</si>
  <si>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</si>
  <si>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</si>
  <si>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</si>
  <si>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</si>
  <si>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</si>
  <si>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</si>
  <si>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</si>
  <si>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</si>
  <si>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</si>
  <si>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</si>
  <si>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</si>
  <si>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</si>
  <si>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</si>
  <si>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</si>
  <si>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</si>
  <si>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</si>
  <si>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</si>
  <si>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</si>
  <si>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</si>
  <si>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</si>
  <si>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</si>
  <si>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</si>
  <si>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</si>
  <si>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</si>
  <si>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</si>
  <si>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</si>
  <si>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</si>
  <si>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</si>
  <si>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</si>
  <si>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</si>
  <si>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</si>
  <si>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</si>
  <si>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</si>
  <si>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</si>
  <si>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</si>
  <si>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</si>
  <si>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</si>
  <si>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G0499-1563</t>
  </si>
  <si>
    <t>G0499-1563_Aql.xls</t>
  </si>
  <si>
    <t>Aql</t>
  </si>
  <si>
    <t>VSX</t>
  </si>
  <si>
    <t>IBVS 5945</t>
  </si>
  <si>
    <t>I</t>
  </si>
  <si>
    <t>V1891 Aql / GSC 0499-1563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</si>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</sst>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V1891 Aql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94-41C1-A526-91EC95BCE4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8.6919998284429312E-3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94-41C1-A526-91EC95BCE4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94-41C1-A526-91EC95BCE4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94-41C1-A526-91EC95BCE4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94-41C1-A526-91EC95BCE4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94-41C1-A526-91EC95BCE4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94-41C1-A526-91EC95BCE4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8.6919998284429312E-3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94-41C1-A526-91EC95BCE40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94-41C1-A526-91EC95BCE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344384"/>
        <c:axId val="1"/>
      </c:scatterChart>
      <c:valAx>
        <c:axId val="511344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344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0</xdr:row>
      <xdr:rowOff>0</xdr:rowOff>
    </xdr:from>
    <xdr:to>
      <xdr:col>16</xdr:col>
      <xdr:colOff>628650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8EEE22-6745-FE1F-2704-DF91D6C27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6" sqref="E6: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48</v>
      </c>
      <c r="E1" t="s">
        <v>43</v>
      </c>
    </row>
    <row r="2" spans="1:7" x14ac:dyDescent="0.2">
      <c r="A2" t="s">
        <v>23</v>
      </c>
      <c r="B2">
        <v>0</v>
      </c>
      <c r="C2" s="30" t="s">
        <v>41</v>
      </c>
      <c r="D2" s="2" t="s">
        <v>44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4">
        <v>53866.859000000171</v>
      </c>
      <c r="D7" s="29" t="s">
        <v>45</v>
      </c>
    </row>
    <row r="8" spans="1:7" x14ac:dyDescent="0.2">
      <c r="A8" t="s">
        <v>3</v>
      </c>
      <c r="C8" s="34">
        <v>0.46720400000000001</v>
      </c>
      <c r="D8" s="29" t="s">
        <v>45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2.7145533505443256E-6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60320.763612847222</v>
      </c>
    </row>
    <row r="15" spans="1:7" x14ac:dyDescent="0.2">
      <c r="A15" s="11" t="s">
        <v>17</v>
      </c>
      <c r="B15" s="9"/>
      <c r="C15" s="12">
        <f ca="1">(C7+C11)+(C8+C12)*INT(MAX(F21:F3533))</f>
        <v>55362.854899999998</v>
      </c>
      <c r="D15" s="13" t="s">
        <v>38</v>
      </c>
      <c r="E15" s="14">
        <f ca="1">ROUND(2*(E14-$C$7)/$C$8,0)/2+E13</f>
        <v>13815</v>
      </c>
    </row>
    <row r="16" spans="1:7" x14ac:dyDescent="0.2">
      <c r="A16" s="15" t="s">
        <v>4</v>
      </c>
      <c r="B16" s="9"/>
      <c r="C16" s="16">
        <f ca="1">+C8+C12</f>
        <v>0.46720671455335055</v>
      </c>
      <c r="D16" s="13" t="s">
        <v>39</v>
      </c>
      <c r="E16" s="23">
        <f ca="1">ROUND(2*(E14-$C$15)/$C$16,0)/2+E13</f>
        <v>10613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45303.215594888046</v>
      </c>
    </row>
    <row r="18" spans="1:19" ht="14.25" thickTop="1" thickBot="1" x14ac:dyDescent="0.25">
      <c r="A18" s="15" t="s">
        <v>5</v>
      </c>
      <c r="B18" s="9"/>
      <c r="C18" s="18">
        <f ca="1">+C15</f>
        <v>55362.854899999998</v>
      </c>
      <c r="D18" s="19">
        <f ca="1">+C16</f>
        <v>0.46720671455335055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53866.859000000171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38848.359000000171</v>
      </c>
      <c r="S21">
        <f ca="1">+(O21-G21)^2</f>
        <v>0</v>
      </c>
    </row>
    <row r="22" spans="1:19" x14ac:dyDescent="0.2">
      <c r="A22" s="32" t="s">
        <v>46</v>
      </c>
      <c r="B22" s="33" t="s">
        <v>47</v>
      </c>
      <c r="C22" s="32">
        <v>55362.854899999998</v>
      </c>
      <c r="D22" s="32">
        <v>1E-4</v>
      </c>
      <c r="E22">
        <f>+(C22-C$7)/C$8</f>
        <v>3202.0186042924015</v>
      </c>
      <c r="F22">
        <f>ROUND(2*E22,0)/2</f>
        <v>3202</v>
      </c>
      <c r="G22">
        <f>+C22-(C$7+F22*C$8)</f>
        <v>8.6919998284429312E-3</v>
      </c>
      <c r="I22">
        <f>+G22</f>
        <v>8.6919998284429312E-3</v>
      </c>
      <c r="O22">
        <f ca="1">+C$11+C$12*$F22</f>
        <v>8.6919998284429312E-3</v>
      </c>
      <c r="Q22" s="1">
        <f>+C22-15018.5</f>
        <v>40344.354899999998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2024-01-11T05:19:36Z</dcterms:modified>
</cp:coreProperties>
</file>