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BF00CAA-F22A-4452-BB4D-887AF96567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30" i="1"/>
  <c r="Q31" i="1"/>
  <c r="C17" i="1"/>
  <c r="Q22" i="1"/>
  <c r="Q23" i="1"/>
  <c r="Q24" i="1"/>
  <c r="Q25" i="1"/>
  <c r="Q26" i="1"/>
  <c r="Q27" i="1"/>
  <c r="Q28" i="1"/>
  <c r="Q29" i="1"/>
  <c r="C7" i="1"/>
  <c r="C8" i="1"/>
  <c r="Q21" i="1"/>
  <c r="G31" i="1"/>
  <c r="I31" i="1"/>
  <c r="E27" i="1"/>
  <c r="F27" i="1"/>
  <c r="G27" i="1"/>
  <c r="I27" i="1"/>
  <c r="E22" i="1"/>
  <c r="F22" i="1"/>
  <c r="G22" i="1"/>
  <c r="I22" i="1"/>
  <c r="E24" i="1"/>
  <c r="F24" i="1"/>
  <c r="E31" i="1"/>
  <c r="F31" i="1"/>
  <c r="E29" i="1"/>
  <c r="F29" i="1"/>
  <c r="G29" i="1"/>
  <c r="I29" i="1"/>
  <c r="G23" i="1"/>
  <c r="I23" i="1"/>
  <c r="E26" i="1"/>
  <c r="F26" i="1"/>
  <c r="G26" i="1"/>
  <c r="I26" i="1"/>
  <c r="G25" i="1"/>
  <c r="I25" i="1"/>
  <c r="E23" i="1"/>
  <c r="F23" i="1"/>
  <c r="E21" i="1"/>
  <c r="F21" i="1"/>
  <c r="E28" i="1"/>
  <c r="F28" i="1"/>
  <c r="G28" i="1"/>
  <c r="I28" i="1"/>
  <c r="E30" i="1"/>
  <c r="F30" i="1"/>
  <c r="G30" i="1"/>
  <c r="I30" i="1"/>
  <c r="E25" i="1"/>
  <c r="F25" i="1"/>
  <c r="G24" i="1"/>
  <c r="I24" i="1"/>
  <c r="C11" i="1"/>
  <c r="C12" i="1"/>
  <c r="C16" i="1" l="1"/>
  <c r="D18" i="1" s="1"/>
  <c r="O22" i="1"/>
  <c r="O25" i="1"/>
  <c r="O30" i="1"/>
  <c r="O29" i="1"/>
  <c r="O28" i="1"/>
  <c r="O24" i="1"/>
  <c r="O23" i="1"/>
  <c r="C15" i="1"/>
  <c r="O21" i="1"/>
  <c r="O31" i="1"/>
  <c r="O26" i="1"/>
  <c r="O27" i="1"/>
  <c r="C18" i="1" l="1"/>
  <c r="F18" i="1"/>
  <c r="F19" i="1" s="1"/>
</calcChain>
</file>

<file path=xl/sharedStrings.xml><?xml version="1.0" encoding="utf-8"?>
<sst xmlns="http://schemas.openxmlformats.org/spreadsheetml/2006/main" count="77" uniqueCount="57">
  <si>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</si>
  <si>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</si>
  <si>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</si>
  <si>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</si>
  <si>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</si>
  <si>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</si>
  <si>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</si>
  <si>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</si>
  <si>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</si>
  <si>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</si>
  <si>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</si>
  <si>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</si>
  <si>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</si>
  <si>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</si>
  <si>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</si>
  <si>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</si>
  <si>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</si>
  <si>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</si>
  <si>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</si>
  <si>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</si>
  <si>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</si>
  <si>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</si>
  <si>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</si>
  <si>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</si>
  <si>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</si>
  <si>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</si>
  <si>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</si>
  <si>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</si>
  <si>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</si>
  <si>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</si>
  <si>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</si>
  <si>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</si>
  <si>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</si>
  <si>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</si>
  <si>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</si>
  <si>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</si>
  <si>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</si>
  <si>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</si>
  <si>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</si>
  <si>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</si>
  <si>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Locher K</t>
  </si>
  <si>
    <t>BBSAG Bull.50</t>
  </si>
  <si>
    <t>B</t>
  </si>
  <si>
    <t>BBSAG Bull.51</t>
  </si>
  <si>
    <t>BBSAG Bull.56</t>
  </si>
  <si>
    <t>BBSAG Bull.61</t>
  </si>
  <si>
    <t>Elias D</t>
  </si>
  <si>
    <t>BBSAG Bull.62</t>
  </si>
  <si>
    <t>BBSAG Bull.64</t>
  </si>
  <si>
    <t>BBSAG Bull.69</t>
  </si>
  <si>
    <t>BBSAG Bull.73</t>
  </si>
  <si>
    <t>II</t>
  </si>
  <si>
    <t># of data points:</t>
  </si>
  <si>
    <t>AU Aqr / gsc 6962-1305</t>
  </si>
  <si>
    <t>EW</t>
  </si>
  <si>
    <t>OEJV 0179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</si>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</sst>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3" fillId="0" borderId="0" xfId="0" applyNumberFormat="1" applyFont="1" applyAlignment="1"/>
    <xf numFmtId="0" fontId="28" fillId="0" borderId="0" xfId="41" applyFont="1"/>
    <xf numFmtId="0" fontId="28" fillId="0" borderId="0" xfId="41" applyFont="1" applyAlignment="1">
      <alignment horizontal="left"/>
    </xf>
    <xf numFmtId="0" fontId="29" fillId="0" borderId="0" xfId="0" applyFont="1">
      <alignment vertical="top"/>
    </xf>
    <xf numFmtId="0" fontId="0" fillId="0" borderId="0" xfId="0">
      <alignment vertical="top"/>
    </xf>
    <xf numFmtId="0" fontId="30" fillId="0" borderId="0" xfId="0" applyFont="1">
      <alignment vertical="top"/>
    </xf>
    <xf numFmtId="0" fontId="31" fillId="0" borderId="0" xfId="0" applyFont="1" applyAlignment="1">
      <alignment vertical="top"/>
    </xf>
    <xf numFmtId="0" fontId="3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3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Aqr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2-4FEB-A4D4-D76B08462C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1.9633850002719555E-2</c:v>
                </c:pt>
                <c:pt idx="2">
                  <c:v>-1.0058000043500215E-3</c:v>
                </c:pt>
                <c:pt idx="3">
                  <c:v>1.0179700002481695E-2</c:v>
                </c:pt>
                <c:pt idx="4">
                  <c:v>-1.13728500000434E-2</c:v>
                </c:pt>
                <c:pt idx="5">
                  <c:v>-3.783350002777297E-3</c:v>
                </c:pt>
                <c:pt idx="6">
                  <c:v>-2.8082800003176089E-2</c:v>
                </c:pt>
                <c:pt idx="7">
                  <c:v>-1.5798899999936111E-2</c:v>
                </c:pt>
                <c:pt idx="8">
                  <c:v>-5.1563249995524529E-2</c:v>
                </c:pt>
                <c:pt idx="9">
                  <c:v>6.140140000206884E-2</c:v>
                </c:pt>
                <c:pt idx="10">
                  <c:v>-4.7163899995211978E-2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2-4FEB-A4D4-D76B08462C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2-4FEB-A4D4-D76B08462C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F2-4FEB-A4D4-D76B08462C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F2-4FEB-A4D4-D76B08462C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F2-4FEB-A4D4-D76B08462C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F2-4FEB-A4D4-D76B08462C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-3.0958597230511344E-2</c:v>
                </c:pt>
                <c:pt idx="1">
                  <c:v>-1.0056674807527071E-2</c:v>
                </c:pt>
                <c:pt idx="2">
                  <c:v>-1.0023937850324134E-2</c:v>
                </c:pt>
                <c:pt idx="3">
                  <c:v>-9.6665802258951161E-3</c:v>
                </c:pt>
                <c:pt idx="4">
                  <c:v>-9.3124713071427237E-3</c:v>
                </c:pt>
                <c:pt idx="5">
                  <c:v>-9.2949782765762677E-3</c:v>
                </c:pt>
                <c:pt idx="6">
                  <c:v>-9.2292544617337303E-3</c:v>
                </c:pt>
                <c:pt idx="7">
                  <c:v>-8.8359111744251463E-3</c:v>
                </c:pt>
                <c:pt idx="8">
                  <c:v>-8.5287835377655212E-3</c:v>
                </c:pt>
                <c:pt idx="9">
                  <c:v>3.55865068321852E-3</c:v>
                </c:pt>
                <c:pt idx="10">
                  <c:v>3.8340409644218587E-3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F2-4FEB-A4D4-D76B0846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008248"/>
        <c:axId val="1"/>
      </c:scatterChart>
      <c:valAx>
        <c:axId val="519008248"/>
        <c:scaling>
          <c:orientation val="minMax"/>
          <c:max val="8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0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Aqr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6-4D9A-88ED-38D93442F5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1.9633850002719555E-2</c:v>
                </c:pt>
                <c:pt idx="2">
                  <c:v>-1.0058000043500215E-3</c:v>
                </c:pt>
                <c:pt idx="3">
                  <c:v>1.0179700002481695E-2</c:v>
                </c:pt>
                <c:pt idx="4">
                  <c:v>-1.13728500000434E-2</c:v>
                </c:pt>
                <c:pt idx="5">
                  <c:v>-3.783350002777297E-3</c:v>
                </c:pt>
                <c:pt idx="6">
                  <c:v>-2.8082800003176089E-2</c:v>
                </c:pt>
                <c:pt idx="7">
                  <c:v>-1.5798899999936111E-2</c:v>
                </c:pt>
                <c:pt idx="8">
                  <c:v>-5.1563249995524529E-2</c:v>
                </c:pt>
                <c:pt idx="9">
                  <c:v>6.140140000206884E-2</c:v>
                </c:pt>
                <c:pt idx="10">
                  <c:v>-4.7163899995211978E-2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6-4D9A-88ED-38D93442F5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6-4D9A-88ED-38D93442F5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6-4D9A-88ED-38D93442F5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6-4D9A-88ED-38D93442F5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6-4D9A-88ED-38D93442F5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6-4D9A-88ED-38D93442F5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41820.5</c:v>
                </c:pt>
                <c:pt idx="2">
                  <c:v>41886</c:v>
                </c:pt>
                <c:pt idx="3">
                  <c:v>42601</c:v>
                </c:pt>
                <c:pt idx="4">
                  <c:v>43309.5</c:v>
                </c:pt>
                <c:pt idx="5">
                  <c:v>43344.5</c:v>
                </c:pt>
                <c:pt idx="6">
                  <c:v>43476</c:v>
                </c:pt>
                <c:pt idx="7">
                  <c:v>44263</c:v>
                </c:pt>
                <c:pt idx="8">
                  <c:v>44877.5</c:v>
                </c:pt>
                <c:pt idx="9">
                  <c:v>69062</c:v>
                </c:pt>
                <c:pt idx="10">
                  <c:v>69613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-3.0958597230511344E-2</c:v>
                </c:pt>
                <c:pt idx="1">
                  <c:v>-1.0056674807527071E-2</c:v>
                </c:pt>
                <c:pt idx="2">
                  <c:v>-1.0023937850324134E-2</c:v>
                </c:pt>
                <c:pt idx="3">
                  <c:v>-9.6665802258951161E-3</c:v>
                </c:pt>
                <c:pt idx="4">
                  <c:v>-9.3124713071427237E-3</c:v>
                </c:pt>
                <c:pt idx="5">
                  <c:v>-9.2949782765762677E-3</c:v>
                </c:pt>
                <c:pt idx="6">
                  <c:v>-9.2292544617337303E-3</c:v>
                </c:pt>
                <c:pt idx="7">
                  <c:v>-8.8359111744251463E-3</c:v>
                </c:pt>
                <c:pt idx="8">
                  <c:v>-8.5287835377655212E-3</c:v>
                </c:pt>
                <c:pt idx="9">
                  <c:v>3.55865068321852E-3</c:v>
                </c:pt>
                <c:pt idx="10">
                  <c:v>3.8340409644218587E-3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6-4D9A-88ED-38D93442F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013648"/>
        <c:axId val="1"/>
      </c:scatterChart>
      <c:valAx>
        <c:axId val="51901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13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37113402061855E-2"/>
          <c:y val="0.91900605882208652"/>
          <c:w val="0.950515463917525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17</xdr:col>
      <xdr:colOff>438149</xdr:colOff>
      <xdr:row>17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8314BF-DF5C-73B6-5318-9054A6DB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0</xdr:rowOff>
    </xdr:from>
    <xdr:to>
      <xdr:col>27</xdr:col>
      <xdr:colOff>142875</xdr:colOff>
      <xdr:row>16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27E23AD-966F-E537-BE78-41A9A8F5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78" sqref="A7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53</v>
      </c>
    </row>
    <row r="2" spans="1:6">
      <c r="A2" t="s">
        <v>35</v>
      </c>
      <c r="B2" s="14" t="s">
        <v>54</v>
      </c>
    </row>
    <row r="4" spans="1:6">
      <c r="A4" s="7" t="s">
        <v>9</v>
      </c>
      <c r="C4" s="2">
        <v>25426.6</v>
      </c>
      <c r="D4" s="3">
        <v>0.45604030000000001</v>
      </c>
    </row>
    <row r="5" spans="1:6">
      <c r="A5" s="22" t="s">
        <v>0</v>
      </c>
      <c r="B5" s="23"/>
      <c r="C5" s="24">
        <v>-9.5</v>
      </c>
      <c r="D5" s="23" t="s">
        <v>1</v>
      </c>
      <c r="E5" s="23"/>
    </row>
    <row r="6" spans="1:6">
      <c r="A6" s="7" t="s">
        <v>10</v>
      </c>
    </row>
    <row r="7" spans="1:6">
      <c r="A7" t="s">
        <v>11</v>
      </c>
      <c r="C7">
        <f>+C4</f>
        <v>25426.6</v>
      </c>
    </row>
    <row r="8" spans="1:6">
      <c r="A8" t="s">
        <v>12</v>
      </c>
      <c r="C8">
        <f>+D4</f>
        <v>0.45604030000000001</v>
      </c>
    </row>
    <row r="9" spans="1:6">
      <c r="A9" s="25" t="s">
        <v>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6" ht="13.5" thickBot="1">
      <c r="C10" s="6" t="s">
        <v>30</v>
      </c>
      <c r="D10" s="6" t="s">
        <v>31</v>
      </c>
    </row>
    <row r="11" spans="1:6">
      <c r="A11" t="s">
        <v>25</v>
      </c>
      <c r="C11" s="29">
        <f ca="1">INTERCEPT(INDIRECT($D$9):G992,INDIRECT($C$9):F992)</f>
        <v>-3.0958597230511344E-2</v>
      </c>
      <c r="D11" s="5"/>
    </row>
    <row r="12" spans="1:6">
      <c r="A12" t="s">
        <v>26</v>
      </c>
      <c r="C12" s="29">
        <f ca="1">SLOPE(INDIRECT($D$9):G992,INDIRECT($C$9):F992)</f>
        <v>4.9980087332729814E-7</v>
      </c>
      <c r="D12" s="5"/>
    </row>
    <row r="13" spans="1:6">
      <c r="A13" t="s">
        <v>29</v>
      </c>
      <c r="C13" s="5" t="s">
        <v>23</v>
      </c>
      <c r="D13" s="5"/>
    </row>
    <row r="14" spans="1:6">
      <c r="A14" t="s">
        <v>34</v>
      </c>
    </row>
    <row r="15" spans="1:6">
      <c r="A15" s="4" t="s">
        <v>27</v>
      </c>
      <c r="C15" s="11">
        <f ca="1">(C7+C11)+(C8+C12)*INT(MAX(F21:F3533))</f>
        <v>57172.937237940961</v>
      </c>
      <c r="D15" s="10"/>
      <c r="E15" s="30" t="s">
        <v>3</v>
      </c>
      <c r="F15" s="31">
        <v>1</v>
      </c>
    </row>
    <row r="16" spans="1:6">
      <c r="A16" s="7" t="s">
        <v>13</v>
      </c>
      <c r="C16" s="12">
        <f ca="1">+C8+C12</f>
        <v>0.45604079980087336</v>
      </c>
      <c r="E16" s="30" t="s">
        <v>4</v>
      </c>
      <c r="F16" s="32">
        <f ca="1">NOW()+15018.5+$C$5/24</f>
        <v>60320.770173842589</v>
      </c>
    </row>
    <row r="17" spans="1:30" ht="13.5" thickBot="1">
      <c r="A17" s="13" t="s">
        <v>52</v>
      </c>
      <c r="C17">
        <f>COUNT(C21:C2191)</f>
        <v>11</v>
      </c>
      <c r="E17" s="30" t="s">
        <v>5</v>
      </c>
      <c r="F17" s="33">
        <f ca="1">ROUND(2*(F16-$C$7)/$C$8,0)/2+F15</f>
        <v>76516.5</v>
      </c>
    </row>
    <row r="18" spans="1:30">
      <c r="A18" s="7" t="s">
        <v>14</v>
      </c>
      <c r="C18" s="2">
        <f ca="1">+C15</f>
        <v>57172.937237940961</v>
      </c>
      <c r="D18" s="3">
        <f ca="1">+C16</f>
        <v>0.45604079980087336</v>
      </c>
      <c r="E18" s="30" t="s">
        <v>6</v>
      </c>
      <c r="F18" s="28">
        <f ca="1">ROUND(2*(F16-$C$15)/$C$16,0)/2+F15</f>
        <v>6903.5</v>
      </c>
    </row>
    <row r="19" spans="1:30" ht="13.5" thickTop="1">
      <c r="E19" s="30" t="s">
        <v>7</v>
      </c>
      <c r="F19" s="34">
        <f ca="1">+$C$15+$C$16*F18-15018.5-$C$5/24</f>
        <v>45303.110732699628</v>
      </c>
    </row>
    <row r="20" spans="1:30" ht="13.5" thickBot="1">
      <c r="A20" s="6" t="s">
        <v>15</v>
      </c>
      <c r="B20" s="35" t="s">
        <v>16</v>
      </c>
      <c r="C20" s="6" t="s">
        <v>17</v>
      </c>
      <c r="D20" s="6" t="s">
        <v>22</v>
      </c>
      <c r="E20" s="6" t="s">
        <v>18</v>
      </c>
      <c r="F20" s="6" t="s">
        <v>19</v>
      </c>
      <c r="G20" s="6" t="s">
        <v>20</v>
      </c>
      <c r="H20" s="9" t="s">
        <v>21</v>
      </c>
      <c r="I20" s="9" t="s">
        <v>39</v>
      </c>
      <c r="J20" s="9" t="s">
        <v>56</v>
      </c>
      <c r="K20" s="9" t="s">
        <v>28</v>
      </c>
      <c r="L20" s="9" t="s">
        <v>36</v>
      </c>
      <c r="M20" s="9" t="s">
        <v>37</v>
      </c>
      <c r="N20" s="9" t="s">
        <v>38</v>
      </c>
      <c r="O20" s="9" t="s">
        <v>33</v>
      </c>
      <c r="P20" s="8" t="s">
        <v>32</v>
      </c>
      <c r="Q20" s="6" t="s">
        <v>24</v>
      </c>
    </row>
    <row r="21" spans="1:30">
      <c r="A21" s="16" t="s">
        <v>21</v>
      </c>
      <c r="B21" s="36"/>
      <c r="C21" s="17">
        <v>25426.6</v>
      </c>
      <c r="D21" s="17" t="s">
        <v>23</v>
      </c>
      <c r="E21" s="16">
        <f>+(C21-C$7)/C$8</f>
        <v>0</v>
      </c>
      <c r="F21" s="16">
        <f>ROUND(2*E21,0)/2</f>
        <v>0</v>
      </c>
      <c r="G21" s="16"/>
      <c r="H21" s="18">
        <v>0</v>
      </c>
      <c r="I21" s="16"/>
      <c r="J21" s="16"/>
      <c r="K21" s="16"/>
      <c r="L21" s="16"/>
      <c r="M21" s="16"/>
      <c r="N21" s="16"/>
      <c r="O21" s="16">
        <f ca="1">+C$11+C$12*F21</f>
        <v>-3.0958597230511344E-2</v>
      </c>
      <c r="P21" s="16"/>
      <c r="Q21" s="19">
        <f>+C21-15018.5</f>
        <v>10408.099999999999</v>
      </c>
      <c r="R21" s="16"/>
    </row>
    <row r="22" spans="1:30">
      <c r="A22" s="16" t="s">
        <v>41</v>
      </c>
      <c r="B22" s="36" t="s">
        <v>51</v>
      </c>
      <c r="C22" s="17">
        <v>44498.453000000001</v>
      </c>
      <c r="D22" s="17"/>
      <c r="E22" s="16">
        <f t="shared" ref="E22:E29" si="0">+(C22-C$7)/C$8</f>
        <v>41820.54305288371</v>
      </c>
      <c r="F22" s="16">
        <f t="shared" ref="F22:F31" si="1">ROUND(2*E22,0)/2</f>
        <v>41820.5</v>
      </c>
      <c r="G22" s="16">
        <f t="shared" ref="G22:G29" si="2">+C22-(C$7+F22*C$8)</f>
        <v>1.9633850002719555E-2</v>
      </c>
      <c r="H22" s="16"/>
      <c r="I22" s="16">
        <f t="shared" ref="I22:I29" si="3">+G22</f>
        <v>1.9633850002719555E-2</v>
      </c>
      <c r="J22" s="16"/>
      <c r="K22" s="16"/>
      <c r="L22" s="16"/>
      <c r="M22" s="16"/>
      <c r="N22" s="16"/>
      <c r="O22" s="16">
        <f t="shared" ref="O22:O29" ca="1" si="4">+C$11+C$12*F22</f>
        <v>-1.0056674807527071E-2</v>
      </c>
      <c r="P22" s="16"/>
      <c r="Q22" s="19">
        <f t="shared" ref="Q22:Q29" si="5">+C22-15018.5</f>
        <v>29479.953000000001</v>
      </c>
      <c r="R22" s="16"/>
      <c r="AA22">
        <v>7</v>
      </c>
      <c r="AB22" t="s">
        <v>40</v>
      </c>
      <c r="AD22" t="s">
        <v>42</v>
      </c>
    </row>
    <row r="23" spans="1:30">
      <c r="A23" s="16" t="s">
        <v>43</v>
      </c>
      <c r="B23" s="36"/>
      <c r="C23" s="17">
        <v>44528.303</v>
      </c>
      <c r="D23" s="17"/>
      <c r="E23" s="16">
        <f t="shared" si="0"/>
        <v>41885.997794493167</v>
      </c>
      <c r="F23" s="16">
        <f t="shared" si="1"/>
        <v>41886</v>
      </c>
      <c r="G23" s="16">
        <f t="shared" si="2"/>
        <v>-1.0058000043500215E-3</v>
      </c>
      <c r="H23" s="16"/>
      <c r="I23" s="16">
        <f t="shared" si="3"/>
        <v>-1.0058000043500215E-3</v>
      </c>
      <c r="J23" s="16"/>
      <c r="K23" s="16"/>
      <c r="L23" s="16"/>
      <c r="M23" s="16"/>
      <c r="N23" s="16"/>
      <c r="O23" s="16">
        <f t="shared" ca="1" si="4"/>
        <v>-1.0023937850324134E-2</v>
      </c>
      <c r="P23" s="16"/>
      <c r="Q23" s="19">
        <f t="shared" si="5"/>
        <v>29509.803</v>
      </c>
      <c r="R23" s="16"/>
      <c r="AA23">
        <v>6</v>
      </c>
      <c r="AB23" t="s">
        <v>40</v>
      </c>
      <c r="AD23" t="s">
        <v>42</v>
      </c>
    </row>
    <row r="24" spans="1:30">
      <c r="A24" s="16" t="s">
        <v>44</v>
      </c>
      <c r="B24" s="36"/>
      <c r="C24" s="17">
        <v>44854.383000000002</v>
      </c>
      <c r="D24" s="17"/>
      <c r="E24" s="16">
        <f t="shared" si="0"/>
        <v>42601.022321930766</v>
      </c>
      <c r="F24" s="16">
        <f t="shared" si="1"/>
        <v>42601</v>
      </c>
      <c r="G24" s="16">
        <f t="shared" si="2"/>
        <v>1.0179700002481695E-2</v>
      </c>
      <c r="H24" s="16"/>
      <c r="I24" s="16">
        <f t="shared" si="3"/>
        <v>1.0179700002481695E-2</v>
      </c>
      <c r="J24" s="16"/>
      <c r="K24" s="16"/>
      <c r="L24" s="16"/>
      <c r="M24" s="16"/>
      <c r="N24" s="16"/>
      <c r="O24" s="16">
        <f t="shared" ca="1" si="4"/>
        <v>-9.6665802258951161E-3</v>
      </c>
      <c r="P24" s="16"/>
      <c r="Q24" s="19">
        <f t="shared" si="5"/>
        <v>29835.883000000002</v>
      </c>
      <c r="R24" s="16"/>
      <c r="AA24">
        <v>8</v>
      </c>
      <c r="AB24" t="s">
        <v>40</v>
      </c>
      <c r="AD24" t="s">
        <v>42</v>
      </c>
    </row>
    <row r="25" spans="1:30">
      <c r="A25" s="16" t="s">
        <v>45</v>
      </c>
      <c r="B25" s="36" t="s">
        <v>51</v>
      </c>
      <c r="C25" s="17">
        <v>45177.466</v>
      </c>
      <c r="D25" s="17"/>
      <c r="E25" s="16">
        <f t="shared" si="0"/>
        <v>43309.475061743447</v>
      </c>
      <c r="F25" s="16">
        <f t="shared" si="1"/>
        <v>43309.5</v>
      </c>
      <c r="G25" s="16">
        <f t="shared" si="2"/>
        <v>-1.13728500000434E-2</v>
      </c>
      <c r="H25" s="16"/>
      <c r="I25" s="16">
        <f t="shared" si="3"/>
        <v>-1.13728500000434E-2</v>
      </c>
      <c r="J25" s="16"/>
      <c r="K25" s="16"/>
      <c r="L25" s="16"/>
      <c r="M25" s="16"/>
      <c r="N25" s="16"/>
      <c r="O25" s="16">
        <f t="shared" ca="1" si="4"/>
        <v>-9.3124713071427237E-3</v>
      </c>
      <c r="P25" s="16"/>
      <c r="Q25" s="19">
        <f t="shared" si="5"/>
        <v>30158.966</v>
      </c>
      <c r="R25" s="16"/>
      <c r="AA25">
        <v>5</v>
      </c>
      <c r="AB25" t="s">
        <v>40</v>
      </c>
      <c r="AD25" t="s">
        <v>42</v>
      </c>
    </row>
    <row r="26" spans="1:30">
      <c r="A26" s="16" t="s">
        <v>47</v>
      </c>
      <c r="B26" s="36" t="s">
        <v>51</v>
      </c>
      <c r="C26" s="17">
        <v>45193.434999999998</v>
      </c>
      <c r="D26" s="17"/>
      <c r="E26" s="16">
        <f t="shared" si="0"/>
        <v>43344.491703913009</v>
      </c>
      <c r="F26" s="16">
        <f t="shared" si="1"/>
        <v>43344.5</v>
      </c>
      <c r="G26" s="16">
        <f t="shared" si="2"/>
        <v>-3.783350002777297E-3</v>
      </c>
      <c r="H26" s="16"/>
      <c r="I26" s="16">
        <f t="shared" si="3"/>
        <v>-3.783350002777297E-3</v>
      </c>
      <c r="J26" s="16"/>
      <c r="K26" s="16"/>
      <c r="L26" s="16"/>
      <c r="M26" s="16"/>
      <c r="N26" s="16"/>
      <c r="O26" s="16">
        <f t="shared" ca="1" si="4"/>
        <v>-9.2949782765762677E-3</v>
      </c>
      <c r="P26" s="16"/>
      <c r="Q26" s="19">
        <f t="shared" si="5"/>
        <v>30174.934999999998</v>
      </c>
      <c r="R26" s="16"/>
      <c r="AA26">
        <v>1</v>
      </c>
      <c r="AB26" t="s">
        <v>46</v>
      </c>
      <c r="AD26" t="s">
        <v>42</v>
      </c>
    </row>
    <row r="27" spans="1:30">
      <c r="A27" s="16" t="s">
        <v>48</v>
      </c>
      <c r="B27" s="36"/>
      <c r="C27" s="17">
        <v>45253.38</v>
      </c>
      <c r="D27" s="17"/>
      <c r="E27" s="16">
        <f t="shared" si="0"/>
        <v>43475.938420354512</v>
      </c>
      <c r="F27" s="16">
        <f t="shared" si="1"/>
        <v>43476</v>
      </c>
      <c r="G27" s="16">
        <f t="shared" si="2"/>
        <v>-2.8082800003176089E-2</v>
      </c>
      <c r="H27" s="16"/>
      <c r="I27" s="16">
        <f t="shared" si="3"/>
        <v>-2.8082800003176089E-2</v>
      </c>
      <c r="J27" s="16"/>
      <c r="K27" s="16"/>
      <c r="L27" s="16"/>
      <c r="M27" s="16"/>
      <c r="N27" s="16"/>
      <c r="O27" s="16">
        <f t="shared" ca="1" si="4"/>
        <v>-9.2292544617337303E-3</v>
      </c>
      <c r="P27" s="16"/>
      <c r="Q27" s="19">
        <f t="shared" si="5"/>
        <v>30234.879999999997</v>
      </c>
      <c r="R27" s="16"/>
      <c r="AA27">
        <v>11</v>
      </c>
      <c r="AB27" t="s">
        <v>46</v>
      </c>
      <c r="AD27" t="s">
        <v>42</v>
      </c>
    </row>
    <row r="28" spans="1:30">
      <c r="A28" s="16" t="s">
        <v>49</v>
      </c>
      <c r="B28" s="36"/>
      <c r="C28" s="17">
        <v>45612.296000000002</v>
      </c>
      <c r="D28" s="17"/>
      <c r="E28" s="16">
        <f t="shared" si="0"/>
        <v>44262.965356351189</v>
      </c>
      <c r="F28" s="16">
        <f t="shared" si="1"/>
        <v>44263</v>
      </c>
      <c r="G28" s="16">
        <f t="shared" si="2"/>
        <v>-1.5798899999936111E-2</v>
      </c>
      <c r="H28" s="16"/>
      <c r="I28" s="16">
        <f t="shared" si="3"/>
        <v>-1.5798899999936111E-2</v>
      </c>
      <c r="J28" s="16"/>
      <c r="K28" s="16"/>
      <c r="L28" s="16"/>
      <c r="M28" s="16"/>
      <c r="N28" s="16"/>
      <c r="O28" s="16">
        <f t="shared" ca="1" si="4"/>
        <v>-8.8359111744251463E-3</v>
      </c>
      <c r="P28" s="16"/>
      <c r="Q28" s="19">
        <f t="shared" si="5"/>
        <v>30593.796000000002</v>
      </c>
      <c r="R28" s="16"/>
      <c r="AA28">
        <v>4</v>
      </c>
      <c r="AB28" t="s">
        <v>40</v>
      </c>
      <c r="AD28" t="s">
        <v>42</v>
      </c>
    </row>
    <row r="29" spans="1:30">
      <c r="A29" s="16" t="s">
        <v>50</v>
      </c>
      <c r="B29" s="36" t="s">
        <v>51</v>
      </c>
      <c r="C29" s="17">
        <v>45892.497000000003</v>
      </c>
      <c r="D29" s="17"/>
      <c r="E29" s="16">
        <f t="shared" si="0"/>
        <v>44877.386932689951</v>
      </c>
      <c r="F29" s="16">
        <f t="shared" si="1"/>
        <v>44877.5</v>
      </c>
      <c r="G29" s="16">
        <f t="shared" si="2"/>
        <v>-5.1563249995524529E-2</v>
      </c>
      <c r="H29" s="16"/>
      <c r="I29" s="16">
        <f t="shared" si="3"/>
        <v>-5.1563249995524529E-2</v>
      </c>
      <c r="J29" s="16"/>
      <c r="K29" s="16"/>
      <c r="L29" s="16"/>
      <c r="M29" s="16"/>
      <c r="N29" s="16"/>
      <c r="O29" s="16">
        <f t="shared" ca="1" si="4"/>
        <v>-8.5287835377655212E-3</v>
      </c>
      <c r="P29" s="16"/>
      <c r="Q29" s="19">
        <f t="shared" si="5"/>
        <v>30873.997000000003</v>
      </c>
      <c r="R29" s="16"/>
      <c r="AA29">
        <v>6</v>
      </c>
      <c r="AB29" t="s">
        <v>40</v>
      </c>
      <c r="AD29" t="s">
        <v>42</v>
      </c>
    </row>
    <row r="30" spans="1:30">
      <c r="A30" s="20" t="s">
        <v>55</v>
      </c>
      <c r="B30" s="37" t="s">
        <v>8</v>
      </c>
      <c r="C30" s="21">
        <v>56921.7166</v>
      </c>
      <c r="D30" s="21">
        <v>1E-4</v>
      </c>
      <c r="E30" s="16">
        <f>+(C30-C$7)/C$8</f>
        <v>69062.134640293851</v>
      </c>
      <c r="F30" s="16">
        <f t="shared" si="1"/>
        <v>69062</v>
      </c>
      <c r="G30" s="16">
        <f>+C30-(C$7+F30*C$8)</f>
        <v>6.140140000206884E-2</v>
      </c>
      <c r="H30" s="16"/>
      <c r="I30" s="16">
        <f>+G30</f>
        <v>6.140140000206884E-2</v>
      </c>
      <c r="J30" s="16"/>
      <c r="K30" s="16"/>
      <c r="L30" s="16"/>
      <c r="M30" s="16"/>
      <c r="N30" s="16"/>
      <c r="O30" s="16">
        <f ca="1">+C$11+C$12*F30</f>
        <v>3.55865068321852E-3</v>
      </c>
      <c r="P30" s="16"/>
      <c r="Q30" s="19">
        <f>+C30-15018.5</f>
        <v>41903.2166</v>
      </c>
      <c r="R30" s="16"/>
    </row>
    <row r="31" spans="1:30">
      <c r="A31" s="20" t="s">
        <v>55</v>
      </c>
      <c r="B31" s="37" t="s">
        <v>8</v>
      </c>
      <c r="C31" s="21">
        <v>57172.88624</v>
      </c>
      <c r="D31" s="21">
        <v>2.9999999999999997E-4</v>
      </c>
      <c r="E31" s="16">
        <f>+(C31-C$7)/C$8</f>
        <v>69612.896579534747</v>
      </c>
      <c r="F31" s="16">
        <f t="shared" si="1"/>
        <v>69613</v>
      </c>
      <c r="G31" s="16">
        <f>+C31-(C$7+F31*C$8)</f>
        <v>-4.7163899995211978E-2</v>
      </c>
      <c r="H31" s="16"/>
      <c r="I31" s="16">
        <f>+G31</f>
        <v>-4.7163899995211978E-2</v>
      </c>
      <c r="J31" s="16"/>
      <c r="K31" s="16"/>
      <c r="L31" s="16"/>
      <c r="M31" s="16"/>
      <c r="N31" s="16"/>
      <c r="O31" s="16">
        <f ca="1">+C$11+C$12*F31</f>
        <v>3.8340409644218587E-3</v>
      </c>
      <c r="P31" s="16"/>
      <c r="Q31" s="19">
        <f>+C31-15018.5</f>
        <v>42154.38624</v>
      </c>
      <c r="R31" s="16"/>
    </row>
    <row r="32" spans="1:30">
      <c r="A32" s="16"/>
      <c r="B32" s="36"/>
      <c r="C32" s="17"/>
      <c r="D32" s="1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>
      <c r="A33" s="16"/>
      <c r="B33" s="36"/>
      <c r="C33" s="17"/>
      <c r="D33" s="1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6"/>
      <c r="B34" s="36"/>
      <c r="C34" s="17"/>
      <c r="D34" s="17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>
      <c r="A35" s="16"/>
      <c r="B35" s="36"/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>
      <c r="B36" s="38"/>
      <c r="C36" s="15"/>
      <c r="D36" s="15"/>
    </row>
    <row r="37" spans="1:18">
      <c r="B37" s="38"/>
      <c r="C37" s="15"/>
      <c r="D37" s="15"/>
    </row>
    <row r="38" spans="1:18">
      <c r="B38" s="38"/>
      <c r="C38" s="15"/>
      <c r="D38" s="15"/>
    </row>
    <row r="39" spans="1:18">
      <c r="B39" s="38"/>
      <c r="C39" s="15"/>
      <c r="D39" s="15"/>
    </row>
    <row r="40" spans="1:18">
      <c r="B40" s="38"/>
      <c r="C40" s="15"/>
      <c r="D40" s="15"/>
    </row>
    <row r="41" spans="1:18">
      <c r="B41" s="38"/>
      <c r="C41" s="15"/>
      <c r="D41" s="15"/>
    </row>
    <row r="42" spans="1:18">
      <c r="B42" s="38"/>
      <c r="C42" s="15"/>
      <c r="D42" s="15"/>
    </row>
    <row r="43" spans="1:18">
      <c r="B43" s="38"/>
      <c r="D43" s="5"/>
    </row>
    <row r="44" spans="1:18">
      <c r="B44" s="38"/>
      <c r="D44" s="5"/>
    </row>
    <row r="45" spans="1:18">
      <c r="B45" s="38"/>
      <c r="D45" s="5"/>
    </row>
    <row r="46" spans="1:18">
      <c r="B46" s="38"/>
      <c r="D46" s="5"/>
    </row>
    <row r="47" spans="1:18">
      <c r="B47" s="38"/>
    </row>
    <row r="48" spans="1:18">
      <c r="B48" s="38"/>
    </row>
    <row r="49" spans="2:2">
      <c r="B49" s="38"/>
    </row>
    <row r="50" spans="2:2">
      <c r="B50" s="38"/>
    </row>
    <row r="51" spans="2:2">
      <c r="B51" s="38"/>
    </row>
    <row r="52" spans="2:2">
      <c r="B52" s="38"/>
    </row>
    <row r="53" spans="2:2">
      <c r="B53" s="38"/>
    </row>
    <row r="54" spans="2:2">
      <c r="B54" s="38"/>
    </row>
    <row r="55" spans="2:2">
      <c r="B55" s="38"/>
    </row>
    <row r="56" spans="2:2">
      <c r="B56" s="38"/>
    </row>
    <row r="57" spans="2:2">
      <c r="B57" s="38"/>
    </row>
    <row r="58" spans="2:2">
      <c r="B58" s="38"/>
    </row>
    <row r="59" spans="2:2">
      <c r="B59" s="38"/>
    </row>
    <row r="60" spans="2:2">
      <c r="B60" s="38"/>
    </row>
    <row r="61" spans="2:2">
      <c r="B61" s="38"/>
    </row>
    <row r="62" spans="2:2">
      <c r="B62" s="38"/>
    </row>
    <row r="63" spans="2:2">
      <c r="B63" s="38"/>
    </row>
    <row r="64" spans="2:2">
      <c r="B64" s="38"/>
    </row>
    <row r="65" spans="2:2">
      <c r="B65" s="38"/>
    </row>
    <row r="66" spans="2:2">
      <c r="B66" s="38"/>
    </row>
    <row r="67" spans="2:2">
      <c r="B67" s="38"/>
    </row>
    <row r="68" spans="2:2">
      <c r="B68" s="38"/>
    </row>
    <row r="69" spans="2:2">
      <c r="B69" s="38"/>
    </row>
    <row r="70" spans="2:2">
      <c r="B70" s="38"/>
    </row>
    <row r="71" spans="2:2">
      <c r="B71" s="38"/>
    </row>
    <row r="72" spans="2:2">
      <c r="B72" s="38"/>
    </row>
    <row r="73" spans="2:2">
      <c r="B73" s="38"/>
    </row>
    <row r="74" spans="2:2">
      <c r="B74" s="38"/>
    </row>
    <row r="75" spans="2:2">
      <c r="B75" s="38"/>
    </row>
    <row r="76" spans="2:2">
      <c r="B76" s="38"/>
    </row>
    <row r="77" spans="2:2">
      <c r="B77" s="38"/>
    </row>
    <row r="78" spans="2:2">
      <c r="B78" s="38"/>
    </row>
    <row r="79" spans="2:2">
      <c r="B79" s="38"/>
    </row>
    <row r="80" spans="2:2">
      <c r="B80" s="38"/>
    </row>
    <row r="81" spans="2:2">
      <c r="B81" s="38"/>
    </row>
    <row r="82" spans="2:2">
      <c r="B82" s="38"/>
    </row>
    <row r="83" spans="2:2">
      <c r="B83" s="38"/>
    </row>
    <row r="84" spans="2:2">
      <c r="B84" s="38"/>
    </row>
    <row r="85" spans="2:2">
      <c r="B85" s="38"/>
    </row>
    <row r="86" spans="2:2">
      <c r="B86" s="38"/>
    </row>
    <row r="87" spans="2:2">
      <c r="B87" s="38"/>
    </row>
    <row r="88" spans="2:2">
      <c r="B88" s="38"/>
    </row>
    <row r="89" spans="2:2">
      <c r="B89" s="38"/>
    </row>
    <row r="90" spans="2:2">
      <c r="B90" s="38"/>
    </row>
  </sheetData>
  <phoneticPr fontId="8" type="noConversion"/>
  <hyperlinks>
    <hyperlink ref="H332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2024-01-11T05:29:03Z</dcterms:modified>
</cp:coreProperties>
</file>