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7FDA0BA-E0C7-4166-9D2E-A98D30B785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K29" i="1"/>
  <c r="Q21" i="1"/>
  <c r="Q22" i="1"/>
  <c r="Q23" i="1"/>
  <c r="Q24" i="1"/>
  <c r="Q25" i="1"/>
  <c r="Q26" i="1"/>
  <c r="Q27" i="1"/>
  <c r="Q28" i="1"/>
  <c r="E16" i="2"/>
  <c r="H17" i="2"/>
  <c r="B17" i="2"/>
  <c r="G17" i="2"/>
  <c r="C17" i="2"/>
  <c r="E17" i="2"/>
  <c r="D17" i="2"/>
  <c r="A17" i="2"/>
  <c r="H16" i="2"/>
  <c r="G16" i="2"/>
  <c r="D16" i="2"/>
  <c r="C16" i="2"/>
  <c r="B16" i="2"/>
  <c r="A16" i="2"/>
  <c r="H15" i="2"/>
  <c r="G15" i="2"/>
  <c r="C15" i="2"/>
  <c r="E15" i="2"/>
  <c r="D15" i="2"/>
  <c r="B15" i="2"/>
  <c r="A15" i="2"/>
  <c r="H14" i="2"/>
  <c r="B14" i="2"/>
  <c r="G14" i="2"/>
  <c r="D14" i="2"/>
  <c r="C14" i="2"/>
  <c r="E14" i="2"/>
  <c r="A14" i="2"/>
  <c r="H13" i="2"/>
  <c r="G13" i="2"/>
  <c r="C13" i="2"/>
  <c r="E13" i="2"/>
  <c r="D13" i="2"/>
  <c r="B13" i="2"/>
  <c r="A13" i="2"/>
  <c r="H12" i="2"/>
  <c r="G12" i="2"/>
  <c r="D12" i="2"/>
  <c r="C12" i="2"/>
  <c r="E12" i="2"/>
  <c r="B12" i="2"/>
  <c r="A12" i="2"/>
  <c r="H11" i="2"/>
  <c r="B11" i="2"/>
  <c r="G11" i="2"/>
  <c r="C11" i="2"/>
  <c r="E11" i="2"/>
  <c r="D11" i="2"/>
  <c r="A11" i="2"/>
  <c r="D9" i="1"/>
  <c r="E9" i="1"/>
  <c r="F16" i="1"/>
  <c r="F17" i="1" s="1"/>
  <c r="C17" i="1"/>
  <c r="Q29" i="1"/>
  <c r="C12" i="1"/>
  <c r="C11" i="1"/>
  <c r="O29" i="1" l="1"/>
  <c r="O24" i="1"/>
  <c r="O22" i="1"/>
  <c r="O25" i="1"/>
  <c r="O28" i="1"/>
  <c r="O26" i="1"/>
  <c r="C15" i="1"/>
  <c r="O21" i="1"/>
  <c r="O23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<sst xmlns="http://schemas.openxmlformats.org/spreadsheetml/2006/main" count="133" uniqueCount="85">
  <si>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</si>
  <si>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</si>
  <si>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</si>
  <si>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</si>
  <si>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</si>
  <si>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</si>
  <si>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</si>
  <si>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</si>
  <si>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</si>
  <si>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</si>
  <si>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</si>
  <si>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</si>
  <si>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</si>
  <si>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</si>
  <si>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</si>
  <si>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</si>
  <si>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</si>
  <si>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</si>
  <si>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</si>
  <si>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</si>
  <si>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</si>
  <si>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</si>
  <si>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</si>
  <si>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</si>
  <si>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</si>
  <si>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</si>
  <si>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</si>
  <si>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</si>
  <si>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</si>
  <si>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</si>
  <si>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</si>
  <si>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</si>
  <si>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</si>
  <si>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</si>
  <si>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</si>
  <si>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</si>
  <si>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</si>
  <si>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</si>
  <si>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</si>
  <si>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</si>
  <si>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</si>
  <si>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</si>
  <si>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</si>
  <si>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</si>
  <si>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</si>
  <si>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</si>
  <si>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</si>
  <si>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</si>
  <si>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BQ Aqr</t>
  </si>
  <si>
    <t>BQ Aqr / GSC 6403-0563</t>
  </si>
  <si>
    <t>G6403-0563</t>
  </si>
  <si>
    <t>EA</t>
  </si>
  <si>
    <t>2426575.4200 </t>
  </si>
  <si>
    <t> 21.08.1931 22:04 </t>
  </si>
  <si>
    <t> 0.236 </t>
  </si>
  <si>
    <t>V </t>
  </si>
  <si>
    <t> W.Zessewitsch </t>
  </si>
  <si>
    <t> AC 27.8 </t>
  </si>
  <si>
    <t>2426648.292 </t>
  </si>
  <si>
    <t> 02.11.1931 19:00 </t>
  </si>
  <si>
    <t> 0.282 </t>
  </si>
  <si>
    <t>P </t>
  </si>
  <si>
    <t> H.Rügemer </t>
  </si>
  <si>
    <t> AN 255.175 </t>
  </si>
  <si>
    <t>2427277.508 </t>
  </si>
  <si>
    <t> 24.07.1933 00:11 </t>
  </si>
  <si>
    <t> 0.548 </t>
  </si>
  <si>
    <t>2427396.253 </t>
  </si>
  <si>
    <t> 19.11.1933 18:04 </t>
  </si>
  <si>
    <t> 0.124 </t>
  </si>
  <si>
    <t>2427416.254 </t>
  </si>
  <si>
    <t> 09.12.1933 18:05 </t>
  </si>
  <si>
    <t> 0.263 </t>
  </si>
  <si>
    <t>2431024.3700 </t>
  </si>
  <si>
    <t> 26.10.1943 20:52 </t>
  </si>
  <si>
    <t> 0.193 </t>
  </si>
  <si>
    <t> IODE 4.1.53 </t>
  </si>
  <si>
    <t>2434605.8800 </t>
  </si>
  <si>
    <t> 16.08.1953 09:07 </t>
  </si>
  <si>
    <t> -0.001 </t>
  </si>
  <si>
    <t> R.Szafraniec </t>
  </si>
  <si>
    <t> AAC 5.189 </t>
  </si>
  <si>
    <t>I</t>
  </si>
  <si>
    <t>GCVS</t>
  </si>
  <si>
    <t>Kreiner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</si>
</sst>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Aqr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4B-4A6D-955B-FC167FFACA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8.9680000000953441E-2</c:v>
                </c:pt>
                <c:pt idx="1">
                  <c:v>0.13640000000305008</c:v>
                </c:pt>
                <c:pt idx="2">
                  <c:v>0.40680000000429573</c:v>
                </c:pt>
                <c:pt idx="3">
                  <c:v>-1.6839999996591359E-2</c:v>
                </c:pt>
                <c:pt idx="4">
                  <c:v>0.12272000000302796</c:v>
                </c:pt>
                <c:pt idx="5">
                  <c:v>7.7120000001741573E-2</c:v>
                </c:pt>
                <c:pt idx="6">
                  <c:v>-9.2559999997320119E-2</c:v>
                </c:pt>
                <c:pt idx="7">
                  <c:v>2.7200000004086178E-2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4B-4A6D-955B-FC167FFACA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4B-4A6D-955B-FC167FFACA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4B-4A6D-955B-FC167FFACA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4B-4A6D-955B-FC167FFACA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4B-4A6D-955B-FC167FFACA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4B-4A6D-955B-FC167FFACA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0.12230588744146222</c:v>
                </c:pt>
                <c:pt idx="1">
                  <c:v>0.12192140013043935</c:v>
                </c:pt>
                <c:pt idx="2">
                  <c:v>0.11860082789887828</c:v>
                </c:pt>
                <c:pt idx="3">
                  <c:v>0.11797166684447723</c:v>
                </c:pt>
                <c:pt idx="4">
                  <c:v>0.11786680666874373</c:v>
                </c:pt>
                <c:pt idx="5">
                  <c:v>9.8817208077156451E-2</c:v>
                </c:pt>
                <c:pt idx="6">
                  <c:v>7.9907423053213869E-2</c:v>
                </c:pt>
                <c:pt idx="7">
                  <c:v>-1.2299624808450746E-2</c:v>
                </c:pt>
                <c:pt idx="8">
                  <c:v>-1.457159528267675E-2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4B-4A6D-955B-FC167FFACA4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-3916</c:v>
                </c:pt>
                <c:pt idx="1">
                  <c:v>-3905</c:v>
                </c:pt>
                <c:pt idx="2">
                  <c:v>-3810</c:v>
                </c:pt>
                <c:pt idx="3">
                  <c:v>-3792</c:v>
                </c:pt>
                <c:pt idx="4">
                  <c:v>-3789</c:v>
                </c:pt>
                <c:pt idx="5">
                  <c:v>-3244</c:v>
                </c:pt>
                <c:pt idx="6">
                  <c:v>-2703</c:v>
                </c:pt>
                <c:pt idx="7">
                  <c:v>-65</c:v>
                </c:pt>
                <c:pt idx="8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4B-4A6D-955B-FC167FFAC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532416"/>
        <c:axId val="1"/>
      </c:scatterChart>
      <c:valAx>
        <c:axId val="58353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353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CBE994-0112-23F1-5C62-4BEE96194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49</v>
      </c>
      <c r="F1" s="53" t="s">
        <v>48</v>
      </c>
      <c r="G1" s="31"/>
      <c r="H1" s="32"/>
      <c r="I1" s="33" t="s">
        <v>50</v>
      </c>
      <c r="J1" s="34"/>
      <c r="K1" s="35"/>
      <c r="L1" s="36"/>
      <c r="M1" s="37">
        <v>52501.13</v>
      </c>
      <c r="N1" s="37">
        <v>6.6204799999999997</v>
      </c>
      <c r="O1" s="40" t="s">
        <v>51</v>
      </c>
    </row>
    <row r="2" spans="1:15" x14ac:dyDescent="0.2">
      <c r="A2" t="s">
        <v>23</v>
      </c>
      <c r="B2" t="s">
        <v>51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52070.826000000001</v>
      </c>
      <c r="D4" s="28">
        <v>6.6205249999999998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52501.13</v>
      </c>
      <c r="D7" s="29" t="s">
        <v>84</v>
      </c>
    </row>
    <row r="8" spans="1:15" x14ac:dyDescent="0.2">
      <c r="A8" t="s">
        <v>3</v>
      </c>
      <c r="C8" s="54">
        <v>6.6204799999999997</v>
      </c>
      <c r="D8" s="29" t="s">
        <v>84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-1.457159528267675E-2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-3.4953391911169298E-5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52501.115428404715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6.6204450466080882</v>
      </c>
      <c r="E16" s="14" t="s">
        <v>30</v>
      </c>
      <c r="F16" s="39">
        <f ca="1">NOW()+15018.5+$C$5/24</f>
        <v>60320.772095370368</v>
      </c>
    </row>
    <row r="17" spans="1:18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1182</v>
      </c>
    </row>
    <row r="18" spans="1:18" ht="14.25" thickTop="1" thickBot="1" x14ac:dyDescent="0.25">
      <c r="A18" s="16" t="s">
        <v>5</v>
      </c>
      <c r="B18" s="10"/>
      <c r="C18" s="19">
        <f ca="1">+C15</f>
        <v>52501.115428404715</v>
      </c>
      <c r="D18" s="20">
        <f ca="1">+C16</f>
        <v>6.6204450466080882</v>
      </c>
      <c r="E18" s="14" t="s">
        <v>36</v>
      </c>
      <c r="F18" s="23">
        <f ca="1">ROUND(2*(F16-$C$15)/$C$16,0)/2+F15</f>
        <v>1182</v>
      </c>
    </row>
    <row r="19" spans="1:18" ht="13.5" thickTop="1" x14ac:dyDescent="0.2">
      <c r="E19" s="14" t="s">
        <v>31</v>
      </c>
      <c r="F19" s="18">
        <f ca="1">+$C$15+$C$16*F18-15018.5-$C$5/24</f>
        <v>45308.377306828814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57</v>
      </c>
      <c r="B21" t="s">
        <v>82</v>
      </c>
      <c r="C21" s="8">
        <v>26575.42</v>
      </c>
      <c r="D21" s="8" t="s">
        <v>38</v>
      </c>
      <c r="E21">
        <f t="shared" ref="E21:E29" si="0">+(C21-C$7)/C$8</f>
        <v>-3915.9864541543816</v>
      </c>
      <c r="F21">
        <f t="shared" ref="F21:F29" si="1">ROUND(2*E21,0)/2</f>
        <v>-3916</v>
      </c>
      <c r="G21">
        <f t="shared" ref="G21:G29" si="2">+C21-(C$7+F21*C$8)</f>
        <v>8.9680000000953441E-2</v>
      </c>
      <c r="I21">
        <f t="shared" ref="I21:I28" si="3">+G21</f>
        <v>8.9680000000953441E-2</v>
      </c>
      <c r="O21">
        <f t="shared" ref="O21:O29" ca="1" si="4">+C$11+C$12*$F21</f>
        <v>0.12230588744146222</v>
      </c>
      <c r="Q21" s="2">
        <f t="shared" ref="Q21:Q29" si="5">+C21-15018.5</f>
        <v>11556.919999999998</v>
      </c>
    </row>
    <row r="22" spans="1:18" x14ac:dyDescent="0.2">
      <c r="A22" t="s">
        <v>63</v>
      </c>
      <c r="B22" t="s">
        <v>82</v>
      </c>
      <c r="C22" s="8">
        <v>26648.292000000001</v>
      </c>
      <c r="D22" s="8" t="s">
        <v>38</v>
      </c>
      <c r="E22">
        <f t="shared" si="0"/>
        <v>-3904.9793972642465</v>
      </c>
      <c r="F22">
        <f t="shared" si="1"/>
        <v>-3905</v>
      </c>
      <c r="G22">
        <f t="shared" si="2"/>
        <v>0.13640000000305008</v>
      </c>
      <c r="I22">
        <f t="shared" si="3"/>
        <v>0.13640000000305008</v>
      </c>
      <c r="O22">
        <f t="shared" ca="1" si="4"/>
        <v>0.12192140013043935</v>
      </c>
      <c r="Q22" s="2">
        <f t="shared" si="5"/>
        <v>11629.792000000001</v>
      </c>
    </row>
    <row r="23" spans="1:18" x14ac:dyDescent="0.2">
      <c r="A23" t="s">
        <v>63</v>
      </c>
      <c r="B23" t="s">
        <v>82</v>
      </c>
      <c r="C23" s="8">
        <v>27277.508000000002</v>
      </c>
      <c r="D23" s="8" t="s">
        <v>38</v>
      </c>
      <c r="E23">
        <f t="shared" si="0"/>
        <v>-3809.938554304219</v>
      </c>
      <c r="F23">
        <f t="shared" si="1"/>
        <v>-3810</v>
      </c>
      <c r="G23">
        <f t="shared" si="2"/>
        <v>0.40680000000429573</v>
      </c>
      <c r="I23">
        <f t="shared" si="3"/>
        <v>0.40680000000429573</v>
      </c>
      <c r="O23">
        <f t="shared" ca="1" si="4"/>
        <v>0.11860082789887828</v>
      </c>
      <c r="Q23" s="2">
        <f t="shared" si="5"/>
        <v>12259.008000000002</v>
      </c>
    </row>
    <row r="24" spans="1:18" x14ac:dyDescent="0.2">
      <c r="A24" t="s">
        <v>63</v>
      </c>
      <c r="B24" t="s">
        <v>82</v>
      </c>
      <c r="C24" s="8">
        <v>27396.253000000001</v>
      </c>
      <c r="D24" s="8" t="s">
        <v>38</v>
      </c>
      <c r="E24">
        <f t="shared" si="0"/>
        <v>-3792.0025436222145</v>
      </c>
      <c r="F24">
        <f t="shared" si="1"/>
        <v>-3792</v>
      </c>
      <c r="G24">
        <f t="shared" si="2"/>
        <v>-1.6839999996591359E-2</v>
      </c>
      <c r="I24">
        <f t="shared" si="3"/>
        <v>-1.6839999996591359E-2</v>
      </c>
      <c r="O24">
        <f t="shared" ca="1" si="4"/>
        <v>0.11797166684447723</v>
      </c>
      <c r="Q24" s="2">
        <f t="shared" si="5"/>
        <v>12377.753000000001</v>
      </c>
    </row>
    <row r="25" spans="1:18" x14ac:dyDescent="0.2">
      <c r="A25" t="s">
        <v>63</v>
      </c>
      <c r="B25" t="s">
        <v>82</v>
      </c>
      <c r="C25" s="8">
        <v>27416.254000000001</v>
      </c>
      <c r="D25" s="8" t="s">
        <v>38</v>
      </c>
      <c r="E25">
        <f t="shared" si="0"/>
        <v>-3788.9814635796797</v>
      </c>
      <c r="F25">
        <f t="shared" si="1"/>
        <v>-3789</v>
      </c>
      <c r="G25">
        <f t="shared" si="2"/>
        <v>0.12272000000302796</v>
      </c>
      <c r="I25">
        <f t="shared" si="3"/>
        <v>0.12272000000302796</v>
      </c>
      <c r="O25">
        <f t="shared" ca="1" si="4"/>
        <v>0.11786680666874373</v>
      </c>
      <c r="Q25" s="2">
        <f t="shared" si="5"/>
        <v>12397.754000000001</v>
      </c>
    </row>
    <row r="26" spans="1:18" x14ac:dyDescent="0.2">
      <c r="A26" t="s">
        <v>76</v>
      </c>
      <c r="B26" t="s">
        <v>82</v>
      </c>
      <c r="C26" s="8">
        <v>31024.37</v>
      </c>
      <c r="D26" s="8" t="s">
        <v>38</v>
      </c>
      <c r="E26">
        <f t="shared" si="0"/>
        <v>-3243.9883512977908</v>
      </c>
      <c r="F26">
        <f t="shared" si="1"/>
        <v>-3244</v>
      </c>
      <c r="G26">
        <f t="shared" si="2"/>
        <v>7.7120000001741573E-2</v>
      </c>
      <c r="I26">
        <f t="shared" si="3"/>
        <v>7.7120000001741573E-2</v>
      </c>
      <c r="O26">
        <f t="shared" ca="1" si="4"/>
        <v>9.8817208077156451E-2</v>
      </c>
      <c r="Q26" s="2">
        <f t="shared" si="5"/>
        <v>16005.869999999999</v>
      </c>
    </row>
    <row r="27" spans="1:18" x14ac:dyDescent="0.2">
      <c r="A27" t="s">
        <v>81</v>
      </c>
      <c r="B27" t="s">
        <v>82</v>
      </c>
      <c r="C27" s="8">
        <v>34605.879999999997</v>
      </c>
      <c r="D27" s="8" t="s">
        <v>38</v>
      </c>
      <c r="E27">
        <f t="shared" si="0"/>
        <v>-2703.013980859394</v>
      </c>
      <c r="F27">
        <f t="shared" si="1"/>
        <v>-2703</v>
      </c>
      <c r="G27">
        <f t="shared" si="2"/>
        <v>-9.2559999997320119E-2</v>
      </c>
      <c r="I27">
        <f t="shared" si="3"/>
        <v>-9.2559999997320119E-2</v>
      </c>
      <c r="O27">
        <f t="shared" ca="1" si="4"/>
        <v>7.9907423053213869E-2</v>
      </c>
      <c r="Q27" s="2">
        <f t="shared" si="5"/>
        <v>19587.379999999997</v>
      </c>
    </row>
    <row r="28" spans="1:18" x14ac:dyDescent="0.2">
      <c r="A28" t="s">
        <v>83</v>
      </c>
      <c r="C28" s="8">
        <v>52070.826000000001</v>
      </c>
      <c r="D28" s="8"/>
      <c r="E28">
        <f t="shared" si="0"/>
        <v>-64.995891536564798</v>
      </c>
      <c r="F28">
        <f t="shared" si="1"/>
        <v>-65</v>
      </c>
      <c r="G28">
        <f t="shared" si="2"/>
        <v>2.7200000004086178E-2</v>
      </c>
      <c r="I28">
        <f t="shared" si="3"/>
        <v>2.7200000004086178E-2</v>
      </c>
      <c r="O28">
        <f t="shared" ca="1" si="4"/>
        <v>-1.2299624808450746E-2</v>
      </c>
      <c r="Q28" s="2">
        <f t="shared" si="5"/>
        <v>37052.326000000001</v>
      </c>
    </row>
    <row r="29" spans="1:18" x14ac:dyDescent="0.2">
      <c r="A29" t="s">
        <v>84</v>
      </c>
      <c r="C29" s="8">
        <v>52501.13</v>
      </c>
      <c r="D29" s="8" t="s">
        <v>13</v>
      </c>
      <c r="E29">
        <f t="shared" si="0"/>
        <v>0</v>
      </c>
      <c r="F29">
        <f t="shared" si="1"/>
        <v>0</v>
      </c>
      <c r="G29">
        <f t="shared" si="2"/>
        <v>0</v>
      </c>
      <c r="K29">
        <f>+G29</f>
        <v>0</v>
      </c>
      <c r="O29">
        <f t="shared" ca="1" si="4"/>
        <v>-1.457159528267675E-2</v>
      </c>
      <c r="Q29" s="2">
        <f t="shared" si="5"/>
        <v>37482.629999999997</v>
      </c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7"/>
  <sheetViews>
    <sheetView workbookViewId="0">
      <selection activeCell="A11" sqref="A11:D1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1" t="s">
        <v>41</v>
      </c>
      <c r="I1" s="42" t="s">
        <v>42</v>
      </c>
      <c r="J1" s="43" t="s">
        <v>40</v>
      </c>
    </row>
    <row r="2" spans="1:16" x14ac:dyDescent="0.2">
      <c r="I2" s="44" t="s">
        <v>43</v>
      </c>
      <c r="J2" s="45" t="s">
        <v>39</v>
      </c>
    </row>
    <row r="3" spans="1:16" x14ac:dyDescent="0.2">
      <c r="A3" s="46" t="s">
        <v>44</v>
      </c>
      <c r="I3" s="44" t="s">
        <v>45</v>
      </c>
      <c r="J3" s="45" t="s">
        <v>37</v>
      </c>
    </row>
    <row r="4" spans="1:16" x14ac:dyDescent="0.2">
      <c r="I4" s="44" t="s">
        <v>46</v>
      </c>
      <c r="J4" s="45" t="s">
        <v>37</v>
      </c>
    </row>
    <row r="5" spans="1:16" ht="13.5" thickBot="1" x14ac:dyDescent="0.25">
      <c r="I5" s="47" t="s">
        <v>47</v>
      </c>
      <c r="J5" s="48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7" si="0">P11</f>
        <v> AC 27.8 </v>
      </c>
      <c r="B11" s="3" t="str">
        <f t="shared" ref="B11:B17" si="1">IF(H11=INT(H11),"I","II")</f>
        <v>I</v>
      </c>
      <c r="C11" s="8">
        <f t="shared" ref="C11:C17" si="2">1*G11</f>
        <v>26575.42</v>
      </c>
      <c r="D11" s="10" t="str">
        <f t="shared" ref="D11:D17" si="3">VLOOKUP(F11,I$1:J$5,2,FALSE)</f>
        <v>vis</v>
      </c>
      <c r="E11" s="49">
        <f>VLOOKUP(C11,Active!C$21:E$973,3,FALSE)</f>
        <v>-3915.9864541543816</v>
      </c>
      <c r="F11" s="3" t="s">
        <v>47</v>
      </c>
      <c r="G11" s="10" t="str">
        <f t="shared" ref="G11:G17" si="4">MID(I11,3,LEN(I11)-3)</f>
        <v>26575.4200</v>
      </c>
      <c r="H11" s="8">
        <f t="shared" ref="H11:H17" si="5">1*K11</f>
        <v>-3851</v>
      </c>
      <c r="I11" s="50" t="s">
        <v>52</v>
      </c>
      <c r="J11" s="51" t="s">
        <v>53</v>
      </c>
      <c r="K11" s="50">
        <v>-3851</v>
      </c>
      <c r="L11" s="50" t="s">
        <v>54</v>
      </c>
      <c r="M11" s="51" t="s">
        <v>55</v>
      </c>
      <c r="N11" s="51"/>
      <c r="O11" s="52" t="s">
        <v>56</v>
      </c>
      <c r="P11" s="52" t="s">
        <v>57</v>
      </c>
    </row>
    <row r="12" spans="1:16" ht="12.75" customHeight="1" thickBot="1" x14ac:dyDescent="0.25">
      <c r="A12" s="8" t="str">
        <f t="shared" si="0"/>
        <v> AN 255.175 </v>
      </c>
      <c r="B12" s="3" t="str">
        <f t="shared" si="1"/>
        <v>I</v>
      </c>
      <c r="C12" s="8">
        <f t="shared" si="2"/>
        <v>26648.292000000001</v>
      </c>
      <c r="D12" s="10" t="str">
        <f t="shared" si="3"/>
        <v>vis</v>
      </c>
      <c r="E12" s="49">
        <f>VLOOKUP(C12,Active!C$21:E$973,3,FALSE)</f>
        <v>-3904.9793972642465</v>
      </c>
      <c r="F12" s="3" t="s">
        <v>47</v>
      </c>
      <c r="G12" s="10" t="str">
        <f t="shared" si="4"/>
        <v>26648.292</v>
      </c>
      <c r="H12" s="8">
        <f t="shared" si="5"/>
        <v>-3840</v>
      </c>
      <c r="I12" s="50" t="s">
        <v>58</v>
      </c>
      <c r="J12" s="51" t="s">
        <v>59</v>
      </c>
      <c r="K12" s="50">
        <v>-3840</v>
      </c>
      <c r="L12" s="50" t="s">
        <v>60</v>
      </c>
      <c r="M12" s="51" t="s">
        <v>61</v>
      </c>
      <c r="N12" s="51"/>
      <c r="O12" s="52" t="s">
        <v>62</v>
      </c>
      <c r="P12" s="52" t="s">
        <v>63</v>
      </c>
    </row>
    <row r="13" spans="1:16" ht="12.75" customHeight="1" thickBot="1" x14ac:dyDescent="0.25">
      <c r="A13" s="8" t="str">
        <f t="shared" si="0"/>
        <v> AN 255.175 </v>
      </c>
      <c r="B13" s="3" t="str">
        <f t="shared" si="1"/>
        <v>I</v>
      </c>
      <c r="C13" s="8">
        <f t="shared" si="2"/>
        <v>27277.508000000002</v>
      </c>
      <c r="D13" s="10" t="str">
        <f t="shared" si="3"/>
        <v>vis</v>
      </c>
      <c r="E13" s="49">
        <f>VLOOKUP(C13,Active!C$21:E$973,3,FALSE)</f>
        <v>-3809.938554304219</v>
      </c>
      <c r="F13" s="3" t="s">
        <v>47</v>
      </c>
      <c r="G13" s="10" t="str">
        <f t="shared" si="4"/>
        <v>27277.508</v>
      </c>
      <c r="H13" s="8">
        <f t="shared" si="5"/>
        <v>-3745</v>
      </c>
      <c r="I13" s="50" t="s">
        <v>64</v>
      </c>
      <c r="J13" s="51" t="s">
        <v>65</v>
      </c>
      <c r="K13" s="50">
        <v>-3745</v>
      </c>
      <c r="L13" s="50" t="s">
        <v>66</v>
      </c>
      <c r="M13" s="51" t="s">
        <v>61</v>
      </c>
      <c r="N13" s="51"/>
      <c r="O13" s="52" t="s">
        <v>62</v>
      </c>
      <c r="P13" s="52" t="s">
        <v>63</v>
      </c>
    </row>
    <row r="14" spans="1:16" ht="12.75" customHeight="1" thickBot="1" x14ac:dyDescent="0.25">
      <c r="A14" s="8" t="str">
        <f t="shared" si="0"/>
        <v> AN 255.175 </v>
      </c>
      <c r="B14" s="3" t="str">
        <f t="shared" si="1"/>
        <v>I</v>
      </c>
      <c r="C14" s="8">
        <f t="shared" si="2"/>
        <v>27396.253000000001</v>
      </c>
      <c r="D14" s="10" t="str">
        <f t="shared" si="3"/>
        <v>vis</v>
      </c>
      <c r="E14" s="49">
        <f>VLOOKUP(C14,Active!C$21:E$973,3,FALSE)</f>
        <v>-3792.0025436222145</v>
      </c>
      <c r="F14" s="3" t="s">
        <v>47</v>
      </c>
      <c r="G14" s="10" t="str">
        <f t="shared" si="4"/>
        <v>27396.253</v>
      </c>
      <c r="H14" s="8">
        <f t="shared" si="5"/>
        <v>-3727</v>
      </c>
      <c r="I14" s="50" t="s">
        <v>67</v>
      </c>
      <c r="J14" s="51" t="s">
        <v>68</v>
      </c>
      <c r="K14" s="50">
        <v>-3727</v>
      </c>
      <c r="L14" s="50" t="s">
        <v>69</v>
      </c>
      <c r="M14" s="51" t="s">
        <v>61</v>
      </c>
      <c r="N14" s="51"/>
      <c r="O14" s="52" t="s">
        <v>62</v>
      </c>
      <c r="P14" s="52" t="s">
        <v>63</v>
      </c>
    </row>
    <row r="15" spans="1:16" ht="12.75" customHeight="1" thickBot="1" x14ac:dyDescent="0.25">
      <c r="A15" s="8" t="str">
        <f t="shared" si="0"/>
        <v> AN 255.175 </v>
      </c>
      <c r="B15" s="3" t="str">
        <f t="shared" si="1"/>
        <v>I</v>
      </c>
      <c r="C15" s="8">
        <f t="shared" si="2"/>
        <v>27416.254000000001</v>
      </c>
      <c r="D15" s="10" t="str">
        <f t="shared" si="3"/>
        <v>vis</v>
      </c>
      <c r="E15" s="49">
        <f>VLOOKUP(C15,Active!C$21:E$973,3,FALSE)</f>
        <v>-3788.9814635796797</v>
      </c>
      <c r="F15" s="3" t="s">
        <v>47</v>
      </c>
      <c r="G15" s="10" t="str">
        <f t="shared" si="4"/>
        <v>27416.254</v>
      </c>
      <c r="H15" s="8">
        <f t="shared" si="5"/>
        <v>-3724</v>
      </c>
      <c r="I15" s="50" t="s">
        <v>70</v>
      </c>
      <c r="J15" s="51" t="s">
        <v>71</v>
      </c>
      <c r="K15" s="50">
        <v>-3724</v>
      </c>
      <c r="L15" s="50" t="s">
        <v>72</v>
      </c>
      <c r="M15" s="51" t="s">
        <v>61</v>
      </c>
      <c r="N15" s="51"/>
      <c r="O15" s="52" t="s">
        <v>62</v>
      </c>
      <c r="P15" s="52" t="s">
        <v>63</v>
      </c>
    </row>
    <row r="16" spans="1:16" ht="12.75" customHeight="1" thickBot="1" x14ac:dyDescent="0.25">
      <c r="A16" s="8" t="str">
        <f t="shared" si="0"/>
        <v> IODE 4.1.53 </v>
      </c>
      <c r="B16" s="3" t="str">
        <f t="shared" si="1"/>
        <v>I</v>
      </c>
      <c r="C16" s="8">
        <f t="shared" si="2"/>
        <v>31024.37</v>
      </c>
      <c r="D16" s="10" t="str">
        <f t="shared" si="3"/>
        <v>vis</v>
      </c>
      <c r="E16" s="49">
        <f>VLOOKUP(C16,Active!C$21:E$973,3,FALSE)</f>
        <v>-3243.9883512977908</v>
      </c>
      <c r="F16" s="3" t="s">
        <v>47</v>
      </c>
      <c r="G16" s="10" t="str">
        <f t="shared" si="4"/>
        <v>31024.3700</v>
      </c>
      <c r="H16" s="8">
        <f t="shared" si="5"/>
        <v>-3179</v>
      </c>
      <c r="I16" s="50" t="s">
        <v>73</v>
      </c>
      <c r="J16" s="51" t="s">
        <v>74</v>
      </c>
      <c r="K16" s="50">
        <v>-3179</v>
      </c>
      <c r="L16" s="50" t="s">
        <v>75</v>
      </c>
      <c r="M16" s="51" t="s">
        <v>55</v>
      </c>
      <c r="N16" s="51"/>
      <c r="O16" s="52" t="s">
        <v>56</v>
      </c>
      <c r="P16" s="52" t="s">
        <v>76</v>
      </c>
    </row>
    <row r="17" spans="1:16" ht="12.75" customHeight="1" thickBot="1" x14ac:dyDescent="0.25">
      <c r="A17" s="8" t="str">
        <f t="shared" si="0"/>
        <v> AAC 5.189 </v>
      </c>
      <c r="B17" s="3" t="str">
        <f t="shared" si="1"/>
        <v>I</v>
      </c>
      <c r="C17" s="8">
        <f t="shared" si="2"/>
        <v>34605.879999999997</v>
      </c>
      <c r="D17" s="10" t="str">
        <f t="shared" si="3"/>
        <v>vis</v>
      </c>
      <c r="E17" s="49">
        <f>VLOOKUP(C17,Active!C$21:E$973,3,FALSE)</f>
        <v>-2703.013980859394</v>
      </c>
      <c r="F17" s="3" t="s">
        <v>47</v>
      </c>
      <c r="G17" s="10" t="str">
        <f t="shared" si="4"/>
        <v>34605.8800</v>
      </c>
      <c r="H17" s="8">
        <f t="shared" si="5"/>
        <v>-2638</v>
      </c>
      <c r="I17" s="50" t="s">
        <v>77</v>
      </c>
      <c r="J17" s="51" t="s">
        <v>78</v>
      </c>
      <c r="K17" s="50">
        <v>-2638</v>
      </c>
      <c r="L17" s="50" t="s">
        <v>79</v>
      </c>
      <c r="M17" s="51" t="s">
        <v>55</v>
      </c>
      <c r="N17" s="51"/>
      <c r="O17" s="52" t="s">
        <v>80</v>
      </c>
      <c r="P17" s="52" t="s">
        <v>81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2024-01-11T05:31:49Z</dcterms:modified>
</cp:coreProperties>
</file>