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0584E61-D74A-4AD2-9BBE-B3F04D19817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3" i="1"/>
  <c r="F23" i="1"/>
  <c r="G23" i="1"/>
  <c r="K23" i="1"/>
  <c r="F11" i="1"/>
  <c r="Q21" i="1"/>
  <c r="Q23" i="1"/>
  <c r="C22" i="1"/>
  <c r="A22" i="1"/>
  <c r="H20" i="1"/>
  <c r="G11" i="1"/>
  <c r="E14" i="1"/>
  <c r="C17" i="1"/>
  <c r="E22" i="1"/>
  <c r="F22" i="1"/>
  <c r="G22" i="1"/>
  <c r="Q22" i="1"/>
  <c r="H22" i="1"/>
  <c r="C11" i="1"/>
  <c r="E15" i="1" l="1"/>
  <c r="C12" i="1"/>
  <c r="C16" i="1" l="1"/>
  <c r="D18" i="1" s="1"/>
  <c r="O21" i="1"/>
  <c r="S21" i="1" s="1"/>
  <c r="O22" i="1"/>
  <c r="S22" i="1" s="1"/>
  <c r="C15" i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<sst xmlns="http://schemas.openxmlformats.org/spreadsheetml/2006/main" count="58" uniqueCount="53">
  <si>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</si>
  <si>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</si>
  <si>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</si>
  <si>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</si>
  <si>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</si>
  <si>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</si>
  <si>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</si>
  <si>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</si>
  <si>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</si>
  <si>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</si>
  <si>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</si>
  <si>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</si>
  <si>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</si>
  <si>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</si>
  <si>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</si>
  <si>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</si>
  <si>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</si>
  <si>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</si>
  <si>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</si>
  <si>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</si>
  <si>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</si>
  <si>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</si>
  <si>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</si>
  <si>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</si>
  <si>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</si>
  <si>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</si>
  <si>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</si>
  <si>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</si>
  <si>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</si>
  <si>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</si>
  <si>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</si>
  <si>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</si>
  <si>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</si>
  <si>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</si>
  <si>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</si>
  <si>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</si>
  <si>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</si>
  <si>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</si>
  <si>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</si>
  <si>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</si>
  <si>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</si>
  <si>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G0567-0602</t>
  </si>
  <si>
    <t>GSC 0567-0602</t>
  </si>
  <si>
    <t>G0567-0602_Aqr.xls</t>
  </si>
  <si>
    <t>EW</t>
  </si>
  <si>
    <t>Aqr</t>
  </si>
  <si>
    <t>VSX</t>
  </si>
  <si>
    <t>OEJV 0155</t>
  </si>
  <si>
    <t>I</t>
  </si>
  <si>
    <t>0,0100</t>
  </si>
  <si>
    <t>IBVS 6011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</si>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</sst>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0567-0602 -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 0155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-1611</c:v>
                </c:pt>
                <c:pt idx="1">
                  <c:v>0</c:v>
                </c:pt>
                <c:pt idx="2">
                  <c:v>3054.5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E8-4ECF-812B-D97AB3DE2E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-1611</c:v>
                </c:pt>
                <c:pt idx="1">
                  <c:v>0</c:v>
                </c:pt>
                <c:pt idx="2">
                  <c:v>3054.5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3.1465000000025611E-2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E8-4ECF-812B-D97AB3DE2E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-1611</c:v>
                </c:pt>
                <c:pt idx="1">
                  <c:v>0</c:v>
                </c:pt>
                <c:pt idx="2">
                  <c:v>3054.5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E8-4ECF-812B-D97AB3DE2E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-1611</c:v>
                </c:pt>
                <c:pt idx="1">
                  <c:v>0</c:v>
                </c:pt>
                <c:pt idx="2">
                  <c:v>3054.5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-1.6667500000039581E-2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E8-4ECF-812B-D97AB3DE2E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-1611</c:v>
                </c:pt>
                <c:pt idx="1">
                  <c:v>0</c:v>
                </c:pt>
                <c:pt idx="2">
                  <c:v>3054.5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E8-4ECF-812B-D97AB3DE2E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-1611</c:v>
                </c:pt>
                <c:pt idx="1">
                  <c:v>0</c:v>
                </c:pt>
                <c:pt idx="2">
                  <c:v>3054.5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E8-4ECF-812B-D97AB3DE2E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-1611</c:v>
                </c:pt>
                <c:pt idx="1">
                  <c:v>0</c:v>
                </c:pt>
                <c:pt idx="2">
                  <c:v>3054.5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E8-4ECF-812B-D97AB3DE2E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-1611</c:v>
                </c:pt>
                <c:pt idx="1">
                  <c:v>0</c:v>
                </c:pt>
                <c:pt idx="2">
                  <c:v>3054.5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2.5186092584961253E-2</c:v>
                </c:pt>
                <c:pt idx="1">
                  <c:v>9.5905197397226256E-3</c:v>
                </c:pt>
                <c:pt idx="2">
                  <c:v>-1.9979112324697852E-2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E8-4ECF-812B-D97AB3DE2E8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-1611</c:v>
                </c:pt>
                <c:pt idx="1">
                  <c:v>0</c:v>
                </c:pt>
                <c:pt idx="2">
                  <c:v>3054.5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E8-4ECF-812B-D97AB3DE2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195952"/>
        <c:axId val="1"/>
      </c:scatterChart>
      <c:valAx>
        <c:axId val="420195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195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42105263157894"/>
          <c:y val="0.92375366568914952"/>
          <c:w val="0.803007518796992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FFA35D-E831-E021-301B-03AA6AD49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54406.665000000001</v>
      </c>
      <c r="D7" s="30" t="s">
        <v>46</v>
      </c>
    </row>
    <row r="8" spans="1:7" x14ac:dyDescent="0.2">
      <c r="A8" t="s">
        <v>3</v>
      </c>
      <c r="C8" s="38">
        <v>0.47731499999999999</v>
      </c>
      <c r="D8" s="30" t="s">
        <v>46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9.5905197397226256E-3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-9.6806783645180811E-6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60320.78876585648</v>
      </c>
    </row>
    <row r="15" spans="1:7" x14ac:dyDescent="0.2">
      <c r="A15" s="12" t="s">
        <v>17</v>
      </c>
      <c r="B15" s="10"/>
      <c r="C15" s="13">
        <f ca="1">(C7+C11)+(C8+C12)*INT(MAX(F21:F3533))</f>
        <v>55864.365035728013</v>
      </c>
      <c r="D15" s="14" t="s">
        <v>37</v>
      </c>
      <c r="E15" s="15">
        <f ca="1">ROUND(2*(E14-$C$7)/$C$8,0)/2+E13</f>
        <v>12391.5</v>
      </c>
    </row>
    <row r="16" spans="1:7" x14ac:dyDescent="0.2">
      <c r="A16" s="16" t="s">
        <v>4</v>
      </c>
      <c r="B16" s="10"/>
      <c r="C16" s="17">
        <f ca="1">+C8+C12</f>
        <v>0.47730531932163545</v>
      </c>
      <c r="D16" s="14" t="s">
        <v>38</v>
      </c>
      <c r="E16" s="24">
        <f ca="1">ROUND(2*(E14-$C$15)/$C$16,0)/2+E13</f>
        <v>9337.5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45303.099288227117</v>
      </c>
    </row>
    <row r="18" spans="1:19" ht="14.25" thickTop="1" thickBot="1" x14ac:dyDescent="0.25">
      <c r="A18" s="16" t="s">
        <v>5</v>
      </c>
      <c r="B18" s="10"/>
      <c r="C18" s="19">
        <f ca="1">+C15</f>
        <v>55864.365035728013</v>
      </c>
      <c r="D18" s="20">
        <f ca="1">+C16</f>
        <v>0.47730531932163545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8.4371062395168419E-3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OEJV 0155</v>
      </c>
      <c r="I20" s="7" t="s">
        <v>51</v>
      </c>
      <c r="J20" s="7" t="s">
        <v>27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s="33" t="s">
        <v>47</v>
      </c>
      <c r="B21" s="34" t="s">
        <v>48</v>
      </c>
      <c r="C21" s="35">
        <v>53637.741999999998</v>
      </c>
      <c r="D21" s="33" t="s">
        <v>49</v>
      </c>
      <c r="E21">
        <f>+(C21-C$7)/C$8</f>
        <v>-1610.9340791720406</v>
      </c>
      <c r="F21">
        <f>ROUND(2*E21,0)/2</f>
        <v>-1611</v>
      </c>
      <c r="G21">
        <f>+C21-(C$7+F21*C$8)</f>
        <v>3.1465000000025611E-2</v>
      </c>
      <c r="I21">
        <f>+G21</f>
        <v>3.1465000000025611E-2</v>
      </c>
      <c r="O21">
        <f ca="1">+C$11+C$12*$F21</f>
        <v>2.5186092584961253E-2</v>
      </c>
      <c r="Q21" s="2">
        <f>+C21-15018.5</f>
        <v>38619.241999999998</v>
      </c>
      <c r="S21">
        <f ca="1">+(O21-G21)^2</f>
        <v>3.942467832695018E-5</v>
      </c>
    </row>
    <row r="22" spans="1:19" x14ac:dyDescent="0.2">
      <c r="A22" t="str">
        <f>D8</f>
        <v>VSX</v>
      </c>
      <c r="C22" s="8">
        <f>C$7</f>
        <v>54406.665000000001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9.5905197397226256E-3</v>
      </c>
      <c r="Q22" s="2">
        <f>+C22-15018.5</f>
        <v>39388.165000000001</v>
      </c>
      <c r="S22">
        <f ca="1">+(O22-G22)^2</f>
        <v>9.1978068878009341E-5</v>
      </c>
    </row>
    <row r="23" spans="1:19" x14ac:dyDescent="0.2">
      <c r="A23" s="36" t="s">
        <v>50</v>
      </c>
      <c r="B23" s="37" t="s">
        <v>48</v>
      </c>
      <c r="C23" s="36">
        <v>55864.607000000004</v>
      </c>
      <c r="D23" s="36">
        <v>2.9999999999999997E-4</v>
      </c>
      <c r="E23">
        <f>+(C23-C$7)/C$8</f>
        <v>3054.4650807119046</v>
      </c>
      <c r="F23">
        <f>ROUND(2*E23,0)/2</f>
        <v>3054.5</v>
      </c>
      <c r="G23">
        <f>+C23-(C$7+F23*C$8)</f>
        <v>-1.6667500000039581E-2</v>
      </c>
      <c r="K23">
        <f>+G23</f>
        <v>-1.6667500000039581E-2</v>
      </c>
      <c r="O23">
        <f ca="1">+C$11+C$12*$F23</f>
        <v>-1.9979112324697852E-2</v>
      </c>
      <c r="Q23" s="2">
        <f>+C23-15018.5</f>
        <v>40846.107000000004</v>
      </c>
      <c r="S23">
        <f ca="1">+(O23-G23)^2</f>
        <v>1.0966776188828558E-5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2024-01-11T05:55:49Z</dcterms:modified>
</cp:coreProperties>
</file>