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657C201-4EC6-455A-9332-8038CA01D24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J23" i="1"/>
  <c r="Q22" i="1"/>
  <c r="Q23" i="1"/>
  <c r="F11" i="1"/>
  <c r="C21" i="1"/>
  <c r="E21" i="1"/>
  <c r="F21" i="1"/>
  <c r="A21" i="1"/>
  <c r="H20" i="1"/>
  <c r="G11" i="1"/>
  <c r="E14" i="1"/>
  <c r="E15" i="1" s="1"/>
  <c r="G21" i="1"/>
  <c r="Q21" i="1"/>
  <c r="C17" i="1"/>
  <c r="H21" i="1"/>
  <c r="C12" i="1"/>
  <c r="C16" i="1" l="1"/>
  <c r="D18" i="1" s="1"/>
  <c r="C11" i="1"/>
  <c r="O23" i="1" l="1"/>
  <c r="S23" i="1" s="1"/>
  <c r="O21" i="1"/>
  <c r="S21" i="1" s="1"/>
  <c r="O22" i="1"/>
  <c r="S22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<sst xmlns="http://schemas.openxmlformats.org/spreadsheetml/2006/main" count="58" uniqueCount="53">
  <si>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</si>
  <si>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</si>
  <si>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</si>
  <si>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</si>
  <si>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</si>
  <si>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</si>
  <si>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</si>
  <si>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</si>
  <si>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</si>
  <si>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</si>
  <si>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</si>
  <si>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</si>
  <si>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</si>
  <si>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</si>
  <si>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</si>
  <si>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</si>
  <si>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</si>
  <si>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</si>
  <si>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</si>
  <si>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</si>
  <si>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</si>
  <si>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</si>
  <si>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</si>
  <si>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</si>
  <si>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</si>
  <si>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</si>
  <si>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</si>
  <si>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</si>
  <si>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</si>
  <si>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</si>
  <si>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</si>
  <si>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</si>
  <si>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</si>
  <si>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</si>
  <si>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</si>
  <si>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</si>
  <si>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</si>
  <si>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</si>
  <si>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</si>
  <si>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</si>
  <si>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</si>
  <si>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G6386-0105</t>
  </si>
  <si>
    <t>GSC 6386-0105</t>
  </si>
  <si>
    <t>G6386-0105_Aqr.xls</t>
  </si>
  <si>
    <t>EC</t>
  </si>
  <si>
    <t>Aqr</t>
  </si>
  <si>
    <t>VSX</t>
  </si>
  <si>
    <t>OEJV 0155</t>
  </si>
  <si>
    <t>I</t>
  </si>
  <si>
    <t>0,0200</t>
  </si>
  <si>
    <t>IBVS 6011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</si>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</sst>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6386-0105 -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14125</c:v>
                </c:pt>
                <c:pt idx="2">
                  <c:v>15585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E9-416A-8389-F9ADCD2EDDB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14125</c:v>
                </c:pt>
                <c:pt idx="2">
                  <c:v>15585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-6.7500000004656613E-3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E9-416A-8389-F9ADCD2EDDB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14125</c:v>
                </c:pt>
                <c:pt idx="2">
                  <c:v>15585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-5.7699999961187132E-3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E9-416A-8389-F9ADCD2EDDB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14125</c:v>
                </c:pt>
                <c:pt idx="2">
                  <c:v>15585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E9-416A-8389-F9ADCD2EDDB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14125</c:v>
                </c:pt>
                <c:pt idx="2">
                  <c:v>15585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E9-416A-8389-F9ADCD2EDDB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14125</c:v>
                </c:pt>
                <c:pt idx="2">
                  <c:v>15585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E9-416A-8389-F9ADCD2EDDB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14125</c:v>
                </c:pt>
                <c:pt idx="2">
                  <c:v>15585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E9-416A-8389-F9ADCD2EDDB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14125</c:v>
                </c:pt>
                <c:pt idx="2">
                  <c:v>15585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-7.7829650643237817E-5</c:v>
                </c:pt>
                <c:pt idx="1">
                  <c:v>-5.9191951338390331E-3</c:v>
                </c:pt>
                <c:pt idx="2">
                  <c:v>-6.5229752121021027E-3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E9-416A-8389-F9ADCD2EDDB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14125</c:v>
                </c:pt>
                <c:pt idx="2">
                  <c:v>15585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FE9-416A-8389-F9ADCD2ED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581776"/>
        <c:axId val="1"/>
      </c:scatterChart>
      <c:valAx>
        <c:axId val="298581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8581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609C124-A0D5-4588-6A88-1DE345ABE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45</v>
      </c>
      <c r="E2" s="32" t="s">
        <v>41</v>
      </c>
      <c r="F2" t="s">
        <v>41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51870.889000000003</v>
      </c>
      <c r="D7" s="30" t="s">
        <v>46</v>
      </c>
    </row>
    <row r="8" spans="1:7" x14ac:dyDescent="0.2">
      <c r="A8" t="s">
        <v>3</v>
      </c>
      <c r="C8" s="38">
        <v>0.25690200000000002</v>
      </c>
      <c r="D8" s="30" t="s">
        <v>46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-7.7829650643237817E-5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-4.1354799881032178E-7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60320.802720949068</v>
      </c>
    </row>
    <row r="15" spans="1:7" x14ac:dyDescent="0.2">
      <c r="A15" s="12" t="s">
        <v>17</v>
      </c>
      <c r="B15" s="10"/>
      <c r="C15" s="13">
        <f ca="1">(C7+C11)+(C8+C12)*INT(MAX(F21:F3533))</f>
        <v>55874.700147024792</v>
      </c>
      <c r="D15" s="14" t="s">
        <v>37</v>
      </c>
      <c r="E15" s="15">
        <f ca="1">ROUND(2*(E14-$C$7)/$C$8,0)/2+E13</f>
        <v>32892.5</v>
      </c>
    </row>
    <row r="16" spans="1:7" x14ac:dyDescent="0.2">
      <c r="A16" s="16" t="s">
        <v>4</v>
      </c>
      <c r="B16" s="10"/>
      <c r="C16" s="17">
        <f ca="1">+C8+C12</f>
        <v>0.25690158645200123</v>
      </c>
      <c r="D16" s="14" t="s">
        <v>38</v>
      </c>
      <c r="E16" s="24">
        <f ca="1">ROUND(2*(E14-$C$15)/$C$16,0)/2+E13</f>
        <v>17307.5</v>
      </c>
    </row>
    <row r="17" spans="1:19" ht="13.5" thickBot="1" x14ac:dyDescent="0.25">
      <c r="A17" s="14" t="s">
        <v>28</v>
      </c>
      <c r="B17" s="10"/>
      <c r="C17" s="10">
        <f>COUNT(C21:C2191)</f>
        <v>3</v>
      </c>
      <c r="D17" s="14" t="s">
        <v>32</v>
      </c>
      <c r="E17" s="18">
        <f ca="1">+$C$15+$C$16*E16-15018.5-$C$9/24</f>
        <v>45302.920187876138</v>
      </c>
    </row>
    <row r="18" spans="1:19" ht="14.25" thickTop="1" thickBot="1" x14ac:dyDescent="0.25">
      <c r="A18" s="16" t="s">
        <v>5</v>
      </c>
      <c r="B18" s="10"/>
      <c r="C18" s="19">
        <f ca="1">+C15</f>
        <v>55874.700147024792</v>
      </c>
      <c r="D18" s="20">
        <f ca="1">+C16</f>
        <v>0.25690158645200123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7.9475337583899885E-4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51</v>
      </c>
      <c r="J20" s="7" t="s">
        <v>27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VSX</v>
      </c>
      <c r="C21" s="8">
        <f>C$7</f>
        <v>51870.889000000003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-7.7829650643237817E-5</v>
      </c>
      <c r="Q21" s="2">
        <f>+C21-15018.5</f>
        <v>36852.389000000003</v>
      </c>
      <c r="S21">
        <f ca="1">+(O21-G21)^2</f>
        <v>6.0574545192484492E-9</v>
      </c>
    </row>
    <row r="22" spans="1:19" x14ac:dyDescent="0.2">
      <c r="A22" s="33" t="s">
        <v>47</v>
      </c>
      <c r="B22" s="34" t="s">
        <v>48</v>
      </c>
      <c r="C22" s="35">
        <v>55499.623</v>
      </c>
      <c r="D22" s="33" t="s">
        <v>49</v>
      </c>
      <c r="E22">
        <f>+(C22-C$7)/C$8</f>
        <v>14124.973725389435</v>
      </c>
      <c r="F22">
        <f>ROUND(2*E22,0)/2</f>
        <v>14125</v>
      </c>
      <c r="G22">
        <f>+C22-(C$7+F22*C$8)</f>
        <v>-6.7500000004656613E-3</v>
      </c>
      <c r="I22">
        <f>+G22</f>
        <v>-6.7500000004656613E-3</v>
      </c>
      <c r="O22">
        <f ca="1">+C$11+C$12*$F22</f>
        <v>-5.9191951338390331E-3</v>
      </c>
      <c r="Q22" s="2">
        <f>+C22-15018.5</f>
        <v>40481.123</v>
      </c>
      <c r="S22">
        <f ca="1">+(O22-G22)^2</f>
        <v>6.9023672641048943E-7</v>
      </c>
    </row>
    <row r="23" spans="1:19" x14ac:dyDescent="0.2">
      <c r="A23" s="36" t="s">
        <v>50</v>
      </c>
      <c r="B23" s="37" t="s">
        <v>48</v>
      </c>
      <c r="C23" s="36">
        <v>55874.700900000003</v>
      </c>
      <c r="D23" s="36">
        <v>1.5E-3</v>
      </c>
      <c r="E23">
        <f>+(C23-C$7)/C$8</f>
        <v>15584.977540073647</v>
      </c>
      <c r="F23">
        <f>ROUND(2*E23,0)/2</f>
        <v>15585</v>
      </c>
      <c r="G23">
        <f>+C23-(C$7+F23*C$8)</f>
        <v>-5.7699999961187132E-3</v>
      </c>
      <c r="J23">
        <f>+G23</f>
        <v>-5.7699999961187132E-3</v>
      </c>
      <c r="O23">
        <f ca="1">+C$11+C$12*$F23</f>
        <v>-6.5229752121021027E-3</v>
      </c>
      <c r="Q23" s="2">
        <f>+C23-15018.5</f>
        <v>40856.200900000003</v>
      </c>
      <c r="S23">
        <f ca="1">+(O23-G23)^2</f>
        <v>5.6697167588523211E-7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2024-01-11T06:15:55Z</dcterms:modified>
</cp:coreProperties>
</file>