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497B559-8EA3-4B30-BAC2-01573C680A2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8" i="1" l="1"/>
  <c r="E31" i="1"/>
  <c r="F31" i="1"/>
  <c r="E39" i="1"/>
  <c r="F39" i="1"/>
  <c r="G11" i="1"/>
  <c r="F11" i="1"/>
  <c r="E14" i="1"/>
  <c r="C17" i="1"/>
  <c r="Q40" i="1"/>
  <c r="Q38" i="1"/>
  <c r="Q39" i="1"/>
  <c r="Q28" i="1"/>
  <c r="E28" i="1"/>
  <c r="E23" i="1"/>
  <c r="F23" i="1"/>
  <c r="Q27" i="1"/>
  <c r="Q29" i="1"/>
  <c r="Q30" i="1"/>
  <c r="Q31" i="1"/>
  <c r="Q32" i="1"/>
  <c r="Q33" i="1"/>
  <c r="Q34" i="1"/>
  <c r="Q35" i="1"/>
  <c r="Q36" i="1"/>
  <c r="Q37" i="1"/>
  <c r="Q21" i="1"/>
  <c r="Q23" i="1"/>
  <c r="Q24" i="1"/>
  <c r="Q25" i="1"/>
  <c r="Q26" i="1"/>
  <c r="A26" i="1"/>
  <c r="A25" i="1"/>
  <c r="A24" i="1"/>
  <c r="A23" i="1"/>
  <c r="A21" i="1"/>
  <c r="C22" i="1"/>
  <c r="Q22" i="1"/>
  <c r="A22" i="1"/>
  <c r="C7" i="1"/>
  <c r="E29" i="1"/>
  <c r="F29" i="1"/>
  <c r="C8" i="1"/>
  <c r="E34" i="1"/>
  <c r="F34" i="1"/>
  <c r="G34" i="1"/>
  <c r="I34" i="1"/>
  <c r="G28" i="1"/>
  <c r="H28" i="1"/>
  <c r="G24" i="1"/>
  <c r="H24" i="1"/>
  <c r="E21" i="1"/>
  <c r="F21" i="1"/>
  <c r="G21" i="1"/>
  <c r="E36" i="1"/>
  <c r="F36" i="1"/>
  <c r="G36" i="1"/>
  <c r="I36" i="1"/>
  <c r="G27" i="1"/>
  <c r="H27" i="1"/>
  <c r="G23" i="1"/>
  <c r="H23" i="1"/>
  <c r="G35" i="1"/>
  <c r="I35" i="1"/>
  <c r="E33" i="1"/>
  <c r="F33" i="1"/>
  <c r="G33" i="1"/>
  <c r="I33" i="1"/>
  <c r="E27" i="1"/>
  <c r="F27" i="1"/>
  <c r="E38" i="1"/>
  <c r="F38" i="1"/>
  <c r="G38" i="1"/>
  <c r="I38" i="1"/>
  <c r="G32" i="1"/>
  <c r="I32" i="1"/>
  <c r="E30" i="1"/>
  <c r="F30" i="1"/>
  <c r="G30" i="1"/>
  <c r="I30" i="1"/>
  <c r="G26" i="1"/>
  <c r="H26" i="1"/>
  <c r="G22" i="1"/>
  <c r="H22" i="1"/>
  <c r="E22" i="1"/>
  <c r="F22" i="1"/>
  <c r="E26" i="1"/>
  <c r="F26" i="1"/>
  <c r="E35" i="1"/>
  <c r="F35" i="1"/>
  <c r="G29" i="1"/>
  <c r="I29" i="1"/>
  <c r="E25" i="1"/>
  <c r="F25" i="1"/>
  <c r="G25" i="1"/>
  <c r="H25" i="1"/>
  <c r="E40" i="1"/>
  <c r="F40" i="1"/>
  <c r="G40" i="1"/>
  <c r="I40" i="1"/>
  <c r="E32" i="1"/>
  <c r="F32" i="1"/>
  <c r="E24" i="1"/>
  <c r="F24" i="1"/>
  <c r="G39" i="1"/>
  <c r="I39" i="1"/>
  <c r="E37" i="1"/>
  <c r="F37" i="1"/>
  <c r="G37" i="1"/>
  <c r="I37" i="1"/>
  <c r="G31" i="1"/>
  <c r="I31" i="1"/>
  <c r="H21" i="1"/>
  <c r="C12" i="1"/>
  <c r="C11" i="1"/>
  <c r="O30" i="1" l="1"/>
  <c r="O35" i="1"/>
  <c r="O34" i="1"/>
  <c r="O33" i="1"/>
  <c r="O26" i="1"/>
  <c r="O25" i="1"/>
  <c r="O24" i="1"/>
  <c r="O39" i="1"/>
  <c r="O21" i="1"/>
  <c r="O38" i="1"/>
  <c r="O40" i="1"/>
  <c r="O32" i="1"/>
  <c r="O27" i="1"/>
  <c r="O31" i="1"/>
  <c r="O36" i="1"/>
  <c r="C15" i="1"/>
  <c r="O23" i="1"/>
  <c r="O29" i="1"/>
  <c r="O37" i="1"/>
  <c r="O22" i="1"/>
  <c r="O28" i="1"/>
  <c r="C16" i="1"/>
  <c r="D18" i="1" s="1"/>
  <c r="E15" i="1"/>
  <c r="C18" i="1" l="1"/>
  <c r="E16" i="1"/>
  <c r="E17" i="1" s="1"/>
</calcChain>
</file>

<file path=xl/sharedStrings.xml><?xml version="1.0" encoding="utf-8"?>
<sst xmlns="http://schemas.openxmlformats.org/spreadsheetml/2006/main" count="94" uniqueCount="55">
  <si>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</si>
  <si>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</si>
  <si>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</si>
  <si>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</si>
  <si>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</si>
  <si>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</si>
  <si>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</si>
  <si>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</si>
  <si>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</si>
  <si>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</si>
  <si>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</si>
  <si>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</si>
  <si>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</si>
  <si>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</si>
  <si>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</si>
  <si>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</si>
  <si>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</si>
  <si>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</si>
  <si>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</si>
  <si>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</si>
  <si>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</si>
  <si>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</si>
  <si>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</si>
  <si>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</si>
  <si>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</si>
  <si>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</si>
  <si>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</si>
  <si>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</si>
  <si>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</si>
  <si>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</si>
  <si>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</si>
  <si>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</si>
  <si>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</si>
  <si>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</si>
  <si>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</si>
  <si>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</si>
  <si>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NW Aqr  / GSC 0568-1658</t>
  </si>
  <si>
    <t>Aqr_NW.xls</t>
  </si>
  <si>
    <t>EW</t>
  </si>
  <si>
    <t>IBVS 5455 Eph.</t>
  </si>
  <si>
    <t>IBVS 5455</t>
  </si>
  <si>
    <t>Aqr</t>
  </si>
  <si>
    <t>II</t>
  </si>
  <si>
    <t>I</t>
  </si>
  <si>
    <t>Locher 2005</t>
  </si>
  <si>
    <t xml:space="preserve">2005OEJV....3....1L </t>
  </si>
  <si>
    <t>Locher</t>
  </si>
  <si>
    <t xml:space="preserve">I </t>
  </si>
  <si>
    <t>visual</t>
  </si>
  <si>
    <t>IBVS 5543</t>
  </si>
  <si>
    <t>IBVS 5920</t>
  </si>
  <si>
    <t>IBVS 6011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</si>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</sst>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b/>
      <sz val="10"/>
      <name val="Arial Unicode MS"/>
    </font>
    <font>
      <u/>
      <sz val="10"/>
      <color indexed="12"/>
      <name val="Arial"/>
    </font>
    <font>
      <sz val="10"/>
      <color indexed="17"/>
      <name val="Arial"/>
    </font>
    <font>
      <sz val="10"/>
      <color indexed="8"/>
      <name val="Arial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6" fillId="0" borderId="0" xfId="7" applyAlignment="1" applyProtection="1"/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NW Aqr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3</c:v>
                </c:pt>
                <c:pt idx="3">
                  <c:v>29.5</c:v>
                </c:pt>
                <c:pt idx="4">
                  <c:v>32.5</c:v>
                </c:pt>
                <c:pt idx="5">
                  <c:v>33</c:v>
                </c:pt>
                <c:pt idx="6">
                  <c:v>2661.5</c:v>
                </c:pt>
                <c:pt idx="7">
                  <c:v>2741</c:v>
                </c:pt>
                <c:pt idx="8">
                  <c:v>3550.5</c:v>
                </c:pt>
                <c:pt idx="9">
                  <c:v>3577</c:v>
                </c:pt>
                <c:pt idx="10">
                  <c:v>3626.5</c:v>
                </c:pt>
                <c:pt idx="11">
                  <c:v>3640</c:v>
                </c:pt>
                <c:pt idx="12">
                  <c:v>3745.5</c:v>
                </c:pt>
                <c:pt idx="13">
                  <c:v>3752.5</c:v>
                </c:pt>
                <c:pt idx="14">
                  <c:v>4727.5</c:v>
                </c:pt>
                <c:pt idx="15">
                  <c:v>4813.5</c:v>
                </c:pt>
                <c:pt idx="16">
                  <c:v>4827</c:v>
                </c:pt>
                <c:pt idx="17">
                  <c:v>9952.5</c:v>
                </c:pt>
                <c:pt idx="18">
                  <c:v>9953</c:v>
                </c:pt>
                <c:pt idx="19">
                  <c:v>12373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1.286999999138061E-3</c:v>
                </c:pt>
                <c:pt idx="1">
                  <c:v>0</c:v>
                </c:pt>
                <c:pt idx="2">
                  <c:v>1.1799999629147351E-4</c:v>
                </c:pt>
                <c:pt idx="3">
                  <c:v>8.6700000247219577E-4</c:v>
                </c:pt>
                <c:pt idx="4">
                  <c:v>1.2349999960861169E-3</c:v>
                </c:pt>
                <c:pt idx="5">
                  <c:v>9.4800000078976154E-4</c:v>
                </c:pt>
                <c:pt idx="6">
                  <c:v>-1.2491000001318753E-2</c:v>
                </c:pt>
                <c:pt idx="7">
                  <c:v>-6.393999996362254E-3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16-4272-AB44-CDD9A4D9CB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Locher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3</c:v>
                </c:pt>
                <c:pt idx="3">
                  <c:v>29.5</c:v>
                </c:pt>
                <c:pt idx="4">
                  <c:v>32.5</c:v>
                </c:pt>
                <c:pt idx="5">
                  <c:v>33</c:v>
                </c:pt>
                <c:pt idx="6">
                  <c:v>2661.5</c:v>
                </c:pt>
                <c:pt idx="7">
                  <c:v>2741</c:v>
                </c:pt>
                <c:pt idx="8">
                  <c:v>3550.5</c:v>
                </c:pt>
                <c:pt idx="9">
                  <c:v>3577</c:v>
                </c:pt>
                <c:pt idx="10">
                  <c:v>3626.5</c:v>
                </c:pt>
                <c:pt idx="11">
                  <c:v>3640</c:v>
                </c:pt>
                <c:pt idx="12">
                  <c:v>3745.5</c:v>
                </c:pt>
                <c:pt idx="13">
                  <c:v>3752.5</c:v>
                </c:pt>
                <c:pt idx="14">
                  <c:v>4727.5</c:v>
                </c:pt>
                <c:pt idx="15">
                  <c:v>4813.5</c:v>
                </c:pt>
                <c:pt idx="16">
                  <c:v>4827</c:v>
                </c:pt>
                <c:pt idx="17">
                  <c:v>9952.5</c:v>
                </c:pt>
                <c:pt idx="18">
                  <c:v>9953</c:v>
                </c:pt>
                <c:pt idx="19">
                  <c:v>12373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8">
                  <c:v>-2.0117000000027474E-2</c:v>
                </c:pt>
                <c:pt idx="9">
                  <c:v>-5.4180000079213642E-3</c:v>
                </c:pt>
                <c:pt idx="10">
                  <c:v>-1.8300999996426981E-2</c:v>
                </c:pt>
                <c:pt idx="11">
                  <c:v>-2.2360000002663583E-2</c:v>
                </c:pt>
                <c:pt idx="12">
                  <c:v>-1.7470000020693988E-3</c:v>
                </c:pt>
                <c:pt idx="13">
                  <c:v>-1.4185000007273629E-2</c:v>
                </c:pt>
                <c:pt idx="14">
                  <c:v>-1.0335000006307382E-2</c:v>
                </c:pt>
                <c:pt idx="15">
                  <c:v>-1.7858999999589287E-2</c:v>
                </c:pt>
                <c:pt idx="16">
                  <c:v>-2.3917999998957384E-2</c:v>
                </c:pt>
                <c:pt idx="17">
                  <c:v>-3.5185000000637956E-2</c:v>
                </c:pt>
                <c:pt idx="18">
                  <c:v>-3.8102000005892478E-2</c:v>
                </c:pt>
                <c:pt idx="19">
                  <c:v>-4.7382000004290603E-2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16-4272-AB44-CDD9A4D9CB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3</c:v>
                </c:pt>
                <c:pt idx="3">
                  <c:v>29.5</c:v>
                </c:pt>
                <c:pt idx="4">
                  <c:v>32.5</c:v>
                </c:pt>
                <c:pt idx="5">
                  <c:v>33</c:v>
                </c:pt>
                <c:pt idx="6">
                  <c:v>2661.5</c:v>
                </c:pt>
                <c:pt idx="7">
                  <c:v>2741</c:v>
                </c:pt>
                <c:pt idx="8">
                  <c:v>3550.5</c:v>
                </c:pt>
                <c:pt idx="9">
                  <c:v>3577</c:v>
                </c:pt>
                <c:pt idx="10">
                  <c:v>3626.5</c:v>
                </c:pt>
                <c:pt idx="11">
                  <c:v>3640</c:v>
                </c:pt>
                <c:pt idx="12">
                  <c:v>3745.5</c:v>
                </c:pt>
                <c:pt idx="13">
                  <c:v>3752.5</c:v>
                </c:pt>
                <c:pt idx="14">
                  <c:v>4727.5</c:v>
                </c:pt>
                <c:pt idx="15">
                  <c:v>4813.5</c:v>
                </c:pt>
                <c:pt idx="16">
                  <c:v>4827</c:v>
                </c:pt>
                <c:pt idx="17">
                  <c:v>9952.5</c:v>
                </c:pt>
                <c:pt idx="18">
                  <c:v>9953</c:v>
                </c:pt>
                <c:pt idx="19">
                  <c:v>12373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16-4272-AB44-CDD9A4D9CB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3</c:v>
                </c:pt>
                <c:pt idx="3">
                  <c:v>29.5</c:v>
                </c:pt>
                <c:pt idx="4">
                  <c:v>32.5</c:v>
                </c:pt>
                <c:pt idx="5">
                  <c:v>33</c:v>
                </c:pt>
                <c:pt idx="6">
                  <c:v>2661.5</c:v>
                </c:pt>
                <c:pt idx="7">
                  <c:v>2741</c:v>
                </c:pt>
                <c:pt idx="8">
                  <c:v>3550.5</c:v>
                </c:pt>
                <c:pt idx="9">
                  <c:v>3577</c:v>
                </c:pt>
                <c:pt idx="10">
                  <c:v>3626.5</c:v>
                </c:pt>
                <c:pt idx="11">
                  <c:v>3640</c:v>
                </c:pt>
                <c:pt idx="12">
                  <c:v>3745.5</c:v>
                </c:pt>
                <c:pt idx="13">
                  <c:v>3752.5</c:v>
                </c:pt>
                <c:pt idx="14">
                  <c:v>4727.5</c:v>
                </c:pt>
                <c:pt idx="15">
                  <c:v>4813.5</c:v>
                </c:pt>
                <c:pt idx="16">
                  <c:v>4827</c:v>
                </c:pt>
                <c:pt idx="17">
                  <c:v>9952.5</c:v>
                </c:pt>
                <c:pt idx="18">
                  <c:v>9953</c:v>
                </c:pt>
                <c:pt idx="19">
                  <c:v>12373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16-4272-AB44-CDD9A4D9CB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3</c:v>
                </c:pt>
                <c:pt idx="3">
                  <c:v>29.5</c:v>
                </c:pt>
                <c:pt idx="4">
                  <c:v>32.5</c:v>
                </c:pt>
                <c:pt idx="5">
                  <c:v>33</c:v>
                </c:pt>
                <c:pt idx="6">
                  <c:v>2661.5</c:v>
                </c:pt>
                <c:pt idx="7">
                  <c:v>2741</c:v>
                </c:pt>
                <c:pt idx="8">
                  <c:v>3550.5</c:v>
                </c:pt>
                <c:pt idx="9">
                  <c:v>3577</c:v>
                </c:pt>
                <c:pt idx="10">
                  <c:v>3626.5</c:v>
                </c:pt>
                <c:pt idx="11">
                  <c:v>3640</c:v>
                </c:pt>
                <c:pt idx="12">
                  <c:v>3745.5</c:v>
                </c:pt>
                <c:pt idx="13">
                  <c:v>3752.5</c:v>
                </c:pt>
                <c:pt idx="14">
                  <c:v>4727.5</c:v>
                </c:pt>
                <c:pt idx="15">
                  <c:v>4813.5</c:v>
                </c:pt>
                <c:pt idx="16">
                  <c:v>4827</c:v>
                </c:pt>
                <c:pt idx="17">
                  <c:v>9952.5</c:v>
                </c:pt>
                <c:pt idx="18">
                  <c:v>9953</c:v>
                </c:pt>
                <c:pt idx="19">
                  <c:v>12373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16-4272-AB44-CDD9A4D9CB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3</c:v>
                </c:pt>
                <c:pt idx="3">
                  <c:v>29.5</c:v>
                </c:pt>
                <c:pt idx="4">
                  <c:v>32.5</c:v>
                </c:pt>
                <c:pt idx="5">
                  <c:v>33</c:v>
                </c:pt>
                <c:pt idx="6">
                  <c:v>2661.5</c:v>
                </c:pt>
                <c:pt idx="7">
                  <c:v>2741</c:v>
                </c:pt>
                <c:pt idx="8">
                  <c:v>3550.5</c:v>
                </c:pt>
                <c:pt idx="9">
                  <c:v>3577</c:v>
                </c:pt>
                <c:pt idx="10">
                  <c:v>3626.5</c:v>
                </c:pt>
                <c:pt idx="11">
                  <c:v>3640</c:v>
                </c:pt>
                <c:pt idx="12">
                  <c:v>3745.5</c:v>
                </c:pt>
                <c:pt idx="13">
                  <c:v>3752.5</c:v>
                </c:pt>
                <c:pt idx="14">
                  <c:v>4727.5</c:v>
                </c:pt>
                <c:pt idx="15">
                  <c:v>4813.5</c:v>
                </c:pt>
                <c:pt idx="16">
                  <c:v>4827</c:v>
                </c:pt>
                <c:pt idx="17">
                  <c:v>9952.5</c:v>
                </c:pt>
                <c:pt idx="18">
                  <c:v>9953</c:v>
                </c:pt>
                <c:pt idx="19">
                  <c:v>12373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16-4272-AB44-CDD9A4D9CB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1.9000000000000001E-4</c:v>
                  </c:pt>
                  <c:pt idx="1">
                    <c:v>0</c:v>
                  </c:pt>
                  <c:pt idx="2">
                    <c:v>2.2000000000000001E-4</c:v>
                  </c:pt>
                  <c:pt idx="3">
                    <c:v>2.1000000000000001E-4</c:v>
                  </c:pt>
                  <c:pt idx="4">
                    <c:v>3.2000000000000003E-4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3</c:v>
                </c:pt>
                <c:pt idx="3">
                  <c:v>29.5</c:v>
                </c:pt>
                <c:pt idx="4">
                  <c:v>32.5</c:v>
                </c:pt>
                <c:pt idx="5">
                  <c:v>33</c:v>
                </c:pt>
                <c:pt idx="6">
                  <c:v>2661.5</c:v>
                </c:pt>
                <c:pt idx="7">
                  <c:v>2741</c:v>
                </c:pt>
                <c:pt idx="8">
                  <c:v>3550.5</c:v>
                </c:pt>
                <c:pt idx="9">
                  <c:v>3577</c:v>
                </c:pt>
                <c:pt idx="10">
                  <c:v>3626.5</c:v>
                </c:pt>
                <c:pt idx="11">
                  <c:v>3640</c:v>
                </c:pt>
                <c:pt idx="12">
                  <c:v>3745.5</c:v>
                </c:pt>
                <c:pt idx="13">
                  <c:v>3752.5</c:v>
                </c:pt>
                <c:pt idx="14">
                  <c:v>4727.5</c:v>
                </c:pt>
                <c:pt idx="15">
                  <c:v>4813.5</c:v>
                </c:pt>
                <c:pt idx="16">
                  <c:v>4827</c:v>
                </c:pt>
                <c:pt idx="17">
                  <c:v>9952.5</c:v>
                </c:pt>
                <c:pt idx="18">
                  <c:v>9953</c:v>
                </c:pt>
                <c:pt idx="19">
                  <c:v>12373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16-4272-AB44-CDD9A4D9CB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0</c:v>
                </c:pt>
                <c:pt idx="2">
                  <c:v>3</c:v>
                </c:pt>
                <c:pt idx="3">
                  <c:v>29.5</c:v>
                </c:pt>
                <c:pt idx="4">
                  <c:v>32.5</c:v>
                </c:pt>
                <c:pt idx="5">
                  <c:v>33</c:v>
                </c:pt>
                <c:pt idx="6">
                  <c:v>2661.5</c:v>
                </c:pt>
                <c:pt idx="7">
                  <c:v>2741</c:v>
                </c:pt>
                <c:pt idx="8">
                  <c:v>3550.5</c:v>
                </c:pt>
                <c:pt idx="9">
                  <c:v>3577</c:v>
                </c:pt>
                <c:pt idx="10">
                  <c:v>3626.5</c:v>
                </c:pt>
                <c:pt idx="11">
                  <c:v>3640</c:v>
                </c:pt>
                <c:pt idx="12">
                  <c:v>3745.5</c:v>
                </c:pt>
                <c:pt idx="13">
                  <c:v>3752.5</c:v>
                </c:pt>
                <c:pt idx="14">
                  <c:v>4727.5</c:v>
                </c:pt>
                <c:pt idx="15">
                  <c:v>4813.5</c:v>
                </c:pt>
                <c:pt idx="16">
                  <c:v>4827</c:v>
                </c:pt>
                <c:pt idx="17">
                  <c:v>9952.5</c:v>
                </c:pt>
                <c:pt idx="18">
                  <c:v>9953</c:v>
                </c:pt>
                <c:pt idx="19">
                  <c:v>12373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6.6637806821882764E-4</c:v>
                </c:pt>
                <c:pt idx="1">
                  <c:v>6.6446940996512001E-4</c:v>
                </c:pt>
                <c:pt idx="2">
                  <c:v>6.5301746044287424E-4</c:v>
                </c:pt>
                <c:pt idx="3">
                  <c:v>5.5185857299637042E-4</c:v>
                </c:pt>
                <c:pt idx="4">
                  <c:v>5.4040662347412465E-4</c:v>
                </c:pt>
                <c:pt idx="5">
                  <c:v>5.3849796522041703E-4</c:v>
                </c:pt>
                <c:pt idx="6">
                  <c:v>-9.4953184745205435E-3</c:v>
                </c:pt>
                <c:pt idx="7">
                  <c:v>-9.7987951368600553E-3</c:v>
                </c:pt>
                <c:pt idx="8">
                  <c:v>-1.2888912849612692E-2</c:v>
                </c:pt>
                <c:pt idx="9">
                  <c:v>-1.2990071737059196E-2</c:v>
                </c:pt>
                <c:pt idx="10">
                  <c:v>-1.317902890417625E-2</c:v>
                </c:pt>
                <c:pt idx="11">
                  <c:v>-1.3230562677026356E-2</c:v>
                </c:pt>
                <c:pt idx="12">
                  <c:v>-1.3633289568558664E-2</c:v>
                </c:pt>
                <c:pt idx="13">
                  <c:v>-1.366001078411057E-2</c:v>
                </c:pt>
                <c:pt idx="14">
                  <c:v>-1.7381894378840433E-2</c:v>
                </c:pt>
                <c:pt idx="15">
                  <c:v>-1.7710183598478139E-2</c:v>
                </c:pt>
                <c:pt idx="16">
                  <c:v>-1.7761717371328249E-2</c:v>
                </c:pt>
                <c:pt idx="17">
                  <c:v>-3.7327373130085065E-2</c:v>
                </c:pt>
                <c:pt idx="18">
                  <c:v>-3.7329281788338775E-2</c:v>
                </c:pt>
                <c:pt idx="19">
                  <c:v>-4.6567187736283655E-2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16-4272-AB44-CDD9A4D9C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604192"/>
        <c:axId val="1"/>
      </c:scatterChart>
      <c:valAx>
        <c:axId val="52760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04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6872180451127819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3A044D-A8AC-AD17-C7A7-8706028FC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imbad.u-strasbg.fr/cgi-bin/cdsbib4?2005OEJV....3....1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9.28515625" customWidth="1"/>
  </cols>
  <sheetData>
    <row r="1" spans="1:12" ht="20.25">
      <c r="A1" s="1" t="s">
        <v>36</v>
      </c>
      <c r="E1" s="30"/>
      <c r="F1" s="30" t="s">
        <v>37</v>
      </c>
      <c r="G1" s="18" t="s">
        <v>38</v>
      </c>
      <c r="H1" s="31" t="s">
        <v>39</v>
      </c>
      <c r="I1" s="9">
        <v>52135.599600000001</v>
      </c>
      <c r="J1" s="9">
        <v>0.30163400000000001</v>
      </c>
      <c r="K1" s="11" t="s">
        <v>40</v>
      </c>
      <c r="L1" s="11" t="s">
        <v>41</v>
      </c>
    </row>
    <row r="2" spans="1:12">
      <c r="A2" t="s">
        <v>22</v>
      </c>
      <c r="B2" t="s">
        <v>38</v>
      </c>
      <c r="D2" s="9" t="s">
        <v>41</v>
      </c>
      <c r="E2" t="s">
        <v>37</v>
      </c>
    </row>
    <row r="3" spans="1:12" ht="13.5" thickBot="1"/>
    <row r="4" spans="1:12" ht="14.25" thickTop="1" thickBot="1">
      <c r="A4" s="29" t="s">
        <v>39</v>
      </c>
      <c r="C4" s="7">
        <v>52135.599600000001</v>
      </c>
      <c r="D4" s="8">
        <v>0.30163400000000001</v>
      </c>
    </row>
    <row r="6" spans="1:12">
      <c r="A6" s="4" t="s">
        <v>0</v>
      </c>
    </row>
    <row r="7" spans="1:12">
      <c r="A7" t="s">
        <v>1</v>
      </c>
      <c r="C7">
        <f>+C4</f>
        <v>52135.599600000001</v>
      </c>
    </row>
    <row r="8" spans="1:12">
      <c r="A8" t="s">
        <v>2</v>
      </c>
      <c r="C8">
        <f>+D4</f>
        <v>0.30163400000000001</v>
      </c>
    </row>
    <row r="9" spans="1:1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>
      <c r="A10" s="11"/>
      <c r="B10" s="11"/>
      <c r="C10" s="3" t="s">
        <v>18</v>
      </c>
      <c r="D10" s="3" t="s">
        <v>19</v>
      </c>
      <c r="E10" s="11"/>
    </row>
    <row r="11" spans="1:12">
      <c r="A11" s="11" t="s">
        <v>14</v>
      </c>
      <c r="B11" s="11"/>
      <c r="C11" s="24">
        <f ca="1">INTERCEPT(INDIRECT($G$11):G992,INDIRECT($F$11):F992)</f>
        <v>6.6446940996512001E-4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>
        <f ca="1">SLOPE(INDIRECT($G$11):G992,INDIRECT($F$11):F992)</f>
        <v>-3.8173165074152407E-6</v>
      </c>
      <c r="D12" s="13"/>
      <c r="E12" s="11"/>
    </row>
    <row r="13" spans="1:12">
      <c r="A13" s="11" t="s">
        <v>17</v>
      </c>
      <c r="B13" s="11"/>
      <c r="C13" s="13" t="s">
        <v>12</v>
      </c>
      <c r="D13" s="16" t="s">
        <v>52</v>
      </c>
      <c r="E13" s="12">
        <v>1</v>
      </c>
    </row>
    <row r="14" spans="1:12">
      <c r="A14" s="11"/>
      <c r="B14" s="11"/>
      <c r="C14" s="11"/>
      <c r="D14" s="16" t="s">
        <v>31</v>
      </c>
      <c r="E14" s="17">
        <f ca="1">NOW()+15018.5+$C$9/24</f>
        <v>60320.81326087963</v>
      </c>
    </row>
    <row r="15" spans="1:12">
      <c r="A15" s="14" t="s">
        <v>16</v>
      </c>
      <c r="B15" s="11"/>
      <c r="C15" s="15">
        <f ca="1">(C7+C11)+(C8+C12)*INT(MAX(F21:F3533))</f>
        <v>55867.670514812264</v>
      </c>
      <c r="D15" s="16" t="s">
        <v>53</v>
      </c>
      <c r="E15" s="17">
        <f ca="1">ROUND(2*(E14-$C$7)/$C$8,0)/2+E13</f>
        <v>27137</v>
      </c>
    </row>
    <row r="16" spans="1:12">
      <c r="A16" s="18" t="s">
        <v>3</v>
      </c>
      <c r="B16" s="11"/>
      <c r="C16" s="19">
        <f ca="1">+C8+C12</f>
        <v>0.30163018268349262</v>
      </c>
      <c r="D16" s="16" t="s">
        <v>32</v>
      </c>
      <c r="E16" s="26">
        <f ca="1">ROUND(2*(E14-$C$15)/$C$16,0)/2+E13</f>
        <v>14764.5</v>
      </c>
    </row>
    <row r="17" spans="1:18" ht="13.5" thickBot="1">
      <c r="A17" s="16" t="s">
        <v>28</v>
      </c>
      <c r="B17" s="11"/>
      <c r="C17" s="11">
        <f>COUNT(C21:C2191)</f>
        <v>20</v>
      </c>
      <c r="D17" s="16" t="s">
        <v>33</v>
      </c>
      <c r="E17" s="20">
        <f ca="1">+$C$15+$C$16*E16-15018.5-$C$9/24</f>
        <v>45302.985180376025</v>
      </c>
    </row>
    <row r="18" spans="1:18" ht="14.25" thickTop="1" thickBot="1">
      <c r="A18" s="18" t="s">
        <v>4</v>
      </c>
      <c r="B18" s="11"/>
      <c r="C18" s="21">
        <f ca="1">+C15</f>
        <v>55867.670514812264</v>
      </c>
      <c r="D18" s="22">
        <f ca="1">+C16</f>
        <v>0.30163018268349262</v>
      </c>
      <c r="E18" s="23" t="s">
        <v>34</v>
      </c>
    </row>
    <row r="19" spans="1:18" ht="13.5" thickTop="1">
      <c r="A19" s="27" t="s">
        <v>35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54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>
      <c r="A21" t="str">
        <f t="shared" ref="A21:A26" si="0">$K$1</f>
        <v>IBVS 5455</v>
      </c>
      <c r="B21" s="13" t="s">
        <v>42</v>
      </c>
      <c r="C21" s="9">
        <v>52135.450069999999</v>
      </c>
      <c r="D21" s="9">
        <v>1.9000000000000001E-4</v>
      </c>
      <c r="E21">
        <f t="shared" ref="E21:E28" si="1">+(C21-C$7)/C$8</f>
        <v>-0.49573323962953264</v>
      </c>
      <c r="F21">
        <f t="shared" ref="F21:F40" si="2">ROUND(2*E21,0)/2</f>
        <v>-0.5</v>
      </c>
      <c r="G21">
        <f t="shared" ref="G21:G28" si="3">+C21-(C$7+F21*C$8)</f>
        <v>1.286999999138061E-3</v>
      </c>
      <c r="H21">
        <f t="shared" ref="H21:H28" si="4">+G21</f>
        <v>1.286999999138061E-3</v>
      </c>
      <c r="O21">
        <f t="shared" ref="O21:O28" ca="1" si="5">+C$11+C$12*$F21</f>
        <v>6.6637806821882764E-4</v>
      </c>
      <c r="Q21" s="2">
        <f t="shared" ref="Q21:Q28" si="6">+C21-15018.5</f>
        <v>37116.950069999999</v>
      </c>
    </row>
    <row r="22" spans="1:18">
      <c r="A22" t="str">
        <f t="shared" si="0"/>
        <v>IBVS 5455</v>
      </c>
      <c r="C22" s="9">
        <f>+$C$4</f>
        <v>52135.599600000001</v>
      </c>
      <c r="D22" s="9" t="s">
        <v>12</v>
      </c>
      <c r="E22">
        <f t="shared" si="1"/>
        <v>0</v>
      </c>
      <c r="F22">
        <f t="shared" si="2"/>
        <v>0</v>
      </c>
      <c r="G22">
        <f t="shared" si="3"/>
        <v>0</v>
      </c>
      <c r="H22">
        <f t="shared" si="4"/>
        <v>0</v>
      </c>
      <c r="O22">
        <f t="shared" ca="1" si="5"/>
        <v>6.6446940996512001E-4</v>
      </c>
      <c r="Q22" s="2">
        <f t="shared" si="6"/>
        <v>37117.099600000001</v>
      </c>
    </row>
    <row r="23" spans="1:18">
      <c r="A23" t="str">
        <f t="shared" si="0"/>
        <v>IBVS 5455</v>
      </c>
      <c r="B23" s="13" t="s">
        <v>43</v>
      </c>
      <c r="C23" s="9">
        <v>52136.50462</v>
      </c>
      <c r="D23" s="9">
        <v>2.2000000000000001E-4</v>
      </c>
      <c r="E23">
        <f t="shared" si="1"/>
        <v>3.0003912025777284</v>
      </c>
      <c r="F23">
        <f t="shared" si="2"/>
        <v>3</v>
      </c>
      <c r="G23">
        <f t="shared" si="3"/>
        <v>1.1799999629147351E-4</v>
      </c>
      <c r="H23">
        <f t="shared" si="4"/>
        <v>1.1799999629147351E-4</v>
      </c>
      <c r="O23">
        <f t="shared" ca="1" si="5"/>
        <v>6.5301746044287424E-4</v>
      </c>
      <c r="Q23" s="2">
        <f t="shared" si="6"/>
        <v>37118.00462</v>
      </c>
    </row>
    <row r="24" spans="1:18">
      <c r="A24" t="str">
        <f t="shared" si="0"/>
        <v>IBVS 5455</v>
      </c>
      <c r="B24" s="13" t="s">
        <v>43</v>
      </c>
      <c r="C24" s="9">
        <v>52144.498670000001</v>
      </c>
      <c r="D24" s="9">
        <v>2.1000000000000001E-4</v>
      </c>
      <c r="E24">
        <f t="shared" si="1"/>
        <v>29.502874344402432</v>
      </c>
      <c r="F24">
        <f t="shared" si="2"/>
        <v>29.5</v>
      </c>
      <c r="G24">
        <f t="shared" si="3"/>
        <v>8.6700000247219577E-4</v>
      </c>
      <c r="H24">
        <f t="shared" si="4"/>
        <v>8.6700000247219577E-4</v>
      </c>
      <c r="O24">
        <f t="shared" ca="1" si="5"/>
        <v>5.5185857299637042E-4</v>
      </c>
      <c r="Q24" s="2">
        <f t="shared" si="6"/>
        <v>37125.998670000001</v>
      </c>
    </row>
    <row r="25" spans="1:18">
      <c r="A25" t="str">
        <f t="shared" si="0"/>
        <v>IBVS 5455</v>
      </c>
      <c r="B25" s="13" t="s">
        <v>42</v>
      </c>
      <c r="C25" s="9">
        <v>52145.403939999997</v>
      </c>
      <c r="D25" s="9">
        <v>3.2000000000000003E-4</v>
      </c>
      <c r="E25">
        <f t="shared" si="1"/>
        <v>32.504094366003621</v>
      </c>
      <c r="F25">
        <f t="shared" si="2"/>
        <v>32.5</v>
      </c>
      <c r="G25">
        <f t="shared" si="3"/>
        <v>1.2349999960861169E-3</v>
      </c>
      <c r="H25">
        <f t="shared" si="4"/>
        <v>1.2349999960861169E-3</v>
      </c>
      <c r="O25">
        <f t="shared" ca="1" si="5"/>
        <v>5.4040662347412465E-4</v>
      </c>
      <c r="Q25" s="2">
        <f t="shared" si="6"/>
        <v>37126.903939999997</v>
      </c>
    </row>
    <row r="26" spans="1:18">
      <c r="A26" t="str">
        <f t="shared" si="0"/>
        <v>IBVS 5455</v>
      </c>
      <c r="B26" s="13" t="s">
        <v>43</v>
      </c>
      <c r="C26" s="9">
        <v>52145.554470000003</v>
      </c>
      <c r="D26" s="9">
        <v>2.9999999999999997E-4</v>
      </c>
      <c r="E26">
        <f t="shared" si="1"/>
        <v>33.00314288177524</v>
      </c>
      <c r="F26">
        <f t="shared" si="2"/>
        <v>33</v>
      </c>
      <c r="G26">
        <f t="shared" si="3"/>
        <v>9.4800000078976154E-4</v>
      </c>
      <c r="H26">
        <f t="shared" si="4"/>
        <v>9.4800000078976154E-4</v>
      </c>
      <c r="O26">
        <f t="shared" ca="1" si="5"/>
        <v>5.3849796522041703E-4</v>
      </c>
      <c r="Q26" s="2">
        <f t="shared" si="6"/>
        <v>37127.054470000003</v>
      </c>
    </row>
    <row r="27" spans="1:18">
      <c r="A27" t="s">
        <v>49</v>
      </c>
      <c r="B27" s="13" t="s">
        <v>42</v>
      </c>
      <c r="C27" s="9">
        <v>52938.385999999999</v>
      </c>
      <c r="D27" s="9">
        <v>3.0000000000000001E-3</v>
      </c>
      <c r="E27">
        <f t="shared" si="1"/>
        <v>2661.4585888858592</v>
      </c>
      <c r="F27">
        <f t="shared" si="2"/>
        <v>2661.5</v>
      </c>
      <c r="G27">
        <f t="shared" si="3"/>
        <v>-1.2491000001318753E-2</v>
      </c>
      <c r="H27">
        <f t="shared" si="4"/>
        <v>-1.2491000001318753E-2</v>
      </c>
      <c r="O27">
        <f t="shared" ca="1" si="5"/>
        <v>-9.4953184745205435E-3</v>
      </c>
      <c r="Q27" s="2">
        <f t="shared" si="6"/>
        <v>37919.885999999999</v>
      </c>
    </row>
    <row r="28" spans="1:18">
      <c r="A28" t="s">
        <v>49</v>
      </c>
      <c r="B28" s="13" t="s">
        <v>43</v>
      </c>
      <c r="C28" s="9">
        <v>52962.372000000003</v>
      </c>
      <c r="D28" s="9">
        <v>4.0000000000000001E-3</v>
      </c>
      <c r="E28">
        <f t="shared" si="1"/>
        <v>2740.9788021244344</v>
      </c>
      <c r="F28">
        <f t="shared" si="2"/>
        <v>2741</v>
      </c>
      <c r="G28">
        <f t="shared" si="3"/>
        <v>-6.393999996362254E-3</v>
      </c>
      <c r="H28">
        <f t="shared" si="4"/>
        <v>-6.393999996362254E-3</v>
      </c>
      <c r="O28">
        <f t="shared" ca="1" si="5"/>
        <v>-9.7987951368600553E-3</v>
      </c>
      <c r="Q28" s="2">
        <f t="shared" si="6"/>
        <v>37943.872000000003</v>
      </c>
    </row>
    <row r="29" spans="1:18">
      <c r="A29" t="s">
        <v>44</v>
      </c>
      <c r="B29" s="13" t="s">
        <v>42</v>
      </c>
      <c r="C29" s="9">
        <v>53206.531000000003</v>
      </c>
      <c r="D29" s="9" t="s">
        <v>48</v>
      </c>
      <c r="E29">
        <f t="shared" ref="E29:E40" si="7">+(C29-C$7)/C$8</f>
        <v>3550.4333065901101</v>
      </c>
      <c r="F29">
        <f t="shared" si="2"/>
        <v>3550.5</v>
      </c>
      <c r="G29">
        <f t="shared" ref="G29:G40" si="8">+C29-(C$7+F29*C$8)</f>
        <v>-2.0117000000027474E-2</v>
      </c>
      <c r="I29">
        <f t="shared" ref="I29:I40" si="9">+G29</f>
        <v>-2.0117000000027474E-2</v>
      </c>
      <c r="O29">
        <f t="shared" ref="O29:O40" ca="1" si="10">+C$11+C$12*$F29</f>
        <v>-1.2888912849612692E-2</v>
      </c>
      <c r="Q29" s="2">
        <f t="shared" ref="Q29:Q40" si="11">+C29-15018.5</f>
        <v>38188.031000000003</v>
      </c>
      <c r="R29" s="32" t="s">
        <v>45</v>
      </c>
    </row>
    <row r="30" spans="1:18">
      <c r="A30" t="s">
        <v>44</v>
      </c>
      <c r="B30" s="13" t="s">
        <v>47</v>
      </c>
      <c r="C30" s="9">
        <v>53214.538999999997</v>
      </c>
      <c r="D30" s="9" t="s">
        <v>48</v>
      </c>
      <c r="E30">
        <f t="shared" si="7"/>
        <v>3576.9820378339168</v>
      </c>
      <c r="F30">
        <f t="shared" si="2"/>
        <v>3577</v>
      </c>
      <c r="G30">
        <f t="shared" si="8"/>
        <v>-5.4180000079213642E-3</v>
      </c>
      <c r="I30">
        <f t="shared" si="9"/>
        <v>-5.4180000079213642E-3</v>
      </c>
      <c r="O30">
        <f t="shared" ca="1" si="10"/>
        <v>-1.2990071737059196E-2</v>
      </c>
      <c r="Q30" s="2">
        <f t="shared" si="11"/>
        <v>38196.038999999997</v>
      </c>
    </row>
    <row r="31" spans="1:18">
      <c r="A31" t="s">
        <v>44</v>
      </c>
      <c r="B31" s="13" t="s">
        <v>42</v>
      </c>
      <c r="C31" s="9">
        <v>53229.457000000002</v>
      </c>
      <c r="D31" s="9" t="s">
        <v>48</v>
      </c>
      <c r="E31">
        <f t="shared" si="7"/>
        <v>3626.4393271315594</v>
      </c>
      <c r="F31">
        <f t="shared" si="2"/>
        <v>3626.5</v>
      </c>
      <c r="G31">
        <f t="shared" si="8"/>
        <v>-1.8300999996426981E-2</v>
      </c>
      <c r="I31">
        <f t="shared" si="9"/>
        <v>-1.8300999996426981E-2</v>
      </c>
      <c r="O31">
        <f t="shared" ca="1" si="10"/>
        <v>-1.317902890417625E-2</v>
      </c>
      <c r="Q31" s="2">
        <f t="shared" si="11"/>
        <v>38210.957000000002</v>
      </c>
    </row>
    <row r="32" spans="1:18">
      <c r="A32" t="s">
        <v>44</v>
      </c>
      <c r="B32" s="13" t="s">
        <v>47</v>
      </c>
      <c r="C32" s="9">
        <v>53233.525000000001</v>
      </c>
      <c r="D32" s="9" t="s">
        <v>48</v>
      </c>
      <c r="E32">
        <f t="shared" si="7"/>
        <v>3639.9258704257477</v>
      </c>
      <c r="F32">
        <f t="shared" si="2"/>
        <v>3640</v>
      </c>
      <c r="G32">
        <f t="shared" si="8"/>
        <v>-2.2360000002663583E-2</v>
      </c>
      <c r="I32">
        <f t="shared" si="9"/>
        <v>-2.2360000002663583E-2</v>
      </c>
      <c r="O32">
        <f t="shared" ca="1" si="10"/>
        <v>-1.3230562677026356E-2</v>
      </c>
      <c r="Q32" s="2">
        <f t="shared" si="11"/>
        <v>38215.025000000001</v>
      </c>
    </row>
    <row r="33" spans="1:17">
      <c r="A33" t="s">
        <v>44</v>
      </c>
      <c r="B33" s="13" t="s">
        <v>42</v>
      </c>
      <c r="C33" s="9">
        <v>53265.368000000002</v>
      </c>
      <c r="D33" s="9" t="s">
        <v>48</v>
      </c>
      <c r="E33">
        <f t="shared" si="7"/>
        <v>3745.4942082126045</v>
      </c>
      <c r="F33">
        <f t="shared" si="2"/>
        <v>3745.5</v>
      </c>
      <c r="G33">
        <f t="shared" si="8"/>
        <v>-1.7470000020693988E-3</v>
      </c>
      <c r="I33">
        <f t="shared" si="9"/>
        <v>-1.7470000020693988E-3</v>
      </c>
      <c r="O33">
        <f t="shared" ca="1" si="10"/>
        <v>-1.3633289568558664E-2</v>
      </c>
      <c r="Q33" s="2">
        <f t="shared" si="11"/>
        <v>38246.868000000002</v>
      </c>
    </row>
    <row r="34" spans="1:17">
      <c r="A34" t="s">
        <v>44</v>
      </c>
      <c r="B34" s="13" t="s">
        <v>42</v>
      </c>
      <c r="C34" s="9">
        <v>53267.466999999997</v>
      </c>
      <c r="D34" s="9" t="s">
        <v>48</v>
      </c>
      <c r="E34">
        <f t="shared" si="7"/>
        <v>3752.4529728080902</v>
      </c>
      <c r="F34">
        <f t="shared" si="2"/>
        <v>3752.5</v>
      </c>
      <c r="G34">
        <f t="shared" si="8"/>
        <v>-1.4185000007273629E-2</v>
      </c>
      <c r="I34">
        <f t="shared" si="9"/>
        <v>-1.4185000007273629E-2</v>
      </c>
      <c r="O34">
        <f t="shared" ca="1" si="10"/>
        <v>-1.366001078411057E-2</v>
      </c>
      <c r="Q34" s="2">
        <f t="shared" si="11"/>
        <v>38248.966999999997</v>
      </c>
    </row>
    <row r="35" spans="1:17">
      <c r="A35" s="33" t="s">
        <v>44</v>
      </c>
      <c r="B35" s="34" t="s">
        <v>42</v>
      </c>
      <c r="C35" s="35">
        <v>53561.563999999998</v>
      </c>
      <c r="D35" s="35" t="s">
        <v>48</v>
      </c>
      <c r="E35">
        <f t="shared" si="7"/>
        <v>4727.4657366211932</v>
      </c>
      <c r="F35">
        <f t="shared" si="2"/>
        <v>4727.5</v>
      </c>
      <c r="G35">
        <f t="shared" si="8"/>
        <v>-1.0335000006307382E-2</v>
      </c>
      <c r="I35">
        <f t="shared" si="9"/>
        <v>-1.0335000006307382E-2</v>
      </c>
      <c r="O35">
        <f t="shared" ca="1" si="10"/>
        <v>-1.7381894378840433E-2</v>
      </c>
      <c r="Q35" s="2">
        <f t="shared" si="11"/>
        <v>38543.063999999998</v>
      </c>
    </row>
    <row r="36" spans="1:17">
      <c r="A36" s="33" t="s">
        <v>44</v>
      </c>
      <c r="B36" s="34" t="s">
        <v>42</v>
      </c>
      <c r="C36" s="35">
        <v>53587.497000000003</v>
      </c>
      <c r="D36" s="35" t="s">
        <v>48</v>
      </c>
      <c r="E36">
        <f t="shared" si="7"/>
        <v>4813.4407924836114</v>
      </c>
      <c r="F36">
        <f t="shared" si="2"/>
        <v>4813.5</v>
      </c>
      <c r="G36">
        <f t="shared" si="8"/>
        <v>-1.7858999999589287E-2</v>
      </c>
      <c r="I36">
        <f t="shared" si="9"/>
        <v>-1.7858999999589287E-2</v>
      </c>
      <c r="O36">
        <f t="shared" ca="1" si="10"/>
        <v>-1.7710183598478139E-2</v>
      </c>
      <c r="Q36" s="2">
        <f t="shared" si="11"/>
        <v>38568.997000000003</v>
      </c>
    </row>
    <row r="37" spans="1:17">
      <c r="A37" s="33" t="s">
        <v>44</v>
      </c>
      <c r="B37" s="34" t="s">
        <v>47</v>
      </c>
      <c r="C37" s="35">
        <v>53591.563000000002</v>
      </c>
      <c r="D37" s="35" t="s">
        <v>48</v>
      </c>
      <c r="E37">
        <f t="shared" si="7"/>
        <v>4826.9207052255397</v>
      </c>
      <c r="F37">
        <f t="shared" si="2"/>
        <v>4827</v>
      </c>
      <c r="G37">
        <f t="shared" si="8"/>
        <v>-2.3917999998957384E-2</v>
      </c>
      <c r="I37">
        <f t="shared" si="9"/>
        <v>-2.3917999998957384E-2</v>
      </c>
      <c r="O37">
        <f t="shared" ca="1" si="10"/>
        <v>-1.7761717371328249E-2</v>
      </c>
      <c r="Q37" s="2">
        <f t="shared" si="11"/>
        <v>38573.063000000002</v>
      </c>
    </row>
    <row r="38" spans="1:17">
      <c r="A38" s="36" t="s">
        <v>50</v>
      </c>
      <c r="B38" s="37" t="s">
        <v>42</v>
      </c>
      <c r="C38" s="36">
        <v>55137.576800000003</v>
      </c>
      <c r="D38" s="36">
        <v>5.9999999999999995E-4</v>
      </c>
      <c r="E38">
        <f t="shared" si="7"/>
        <v>9952.3833520093922</v>
      </c>
      <c r="F38">
        <f t="shared" si="2"/>
        <v>9952.5</v>
      </c>
      <c r="G38">
        <f t="shared" si="8"/>
        <v>-3.5185000000637956E-2</v>
      </c>
      <c r="I38">
        <f t="shared" si="9"/>
        <v>-3.5185000000637956E-2</v>
      </c>
      <c r="O38">
        <f t="shared" ca="1" si="10"/>
        <v>-3.7327373130085065E-2</v>
      </c>
      <c r="Q38" s="2">
        <f t="shared" si="11"/>
        <v>40119.076800000003</v>
      </c>
    </row>
    <row r="39" spans="1:17">
      <c r="A39" s="36" t="s">
        <v>50</v>
      </c>
      <c r="B39" s="37" t="s">
        <v>43</v>
      </c>
      <c r="C39" s="36">
        <v>55137.724699999999</v>
      </c>
      <c r="D39" s="36">
        <v>5.0000000000000001E-4</v>
      </c>
      <c r="E39">
        <f t="shared" si="7"/>
        <v>9952.8736813489104</v>
      </c>
      <c r="F39">
        <f t="shared" si="2"/>
        <v>9953</v>
      </c>
      <c r="G39">
        <f t="shared" si="8"/>
        <v>-3.8102000005892478E-2</v>
      </c>
      <c r="I39">
        <f t="shared" si="9"/>
        <v>-3.8102000005892478E-2</v>
      </c>
      <c r="O39">
        <f t="shared" ca="1" si="10"/>
        <v>-3.7329281788338775E-2</v>
      </c>
      <c r="Q39" s="2">
        <f t="shared" si="11"/>
        <v>40119.224699999999</v>
      </c>
    </row>
    <row r="40" spans="1:17">
      <c r="A40" s="36" t="s">
        <v>51</v>
      </c>
      <c r="B40" s="37" t="s">
        <v>43</v>
      </c>
      <c r="C40" s="36">
        <v>55867.669699999999</v>
      </c>
      <c r="D40" s="36">
        <v>1.9E-3</v>
      </c>
      <c r="E40">
        <f t="shared" si="7"/>
        <v>12372.842915586429</v>
      </c>
      <c r="F40">
        <f t="shared" si="2"/>
        <v>12373</v>
      </c>
      <c r="G40">
        <f t="shared" si="8"/>
        <v>-4.7382000004290603E-2</v>
      </c>
      <c r="I40">
        <f t="shared" si="9"/>
        <v>-4.7382000004290603E-2</v>
      </c>
      <c r="O40">
        <f t="shared" ca="1" si="10"/>
        <v>-4.6567187736283655E-2</v>
      </c>
      <c r="Q40" s="2">
        <f t="shared" si="11"/>
        <v>40849.169699999999</v>
      </c>
    </row>
    <row r="41" spans="1:17">
      <c r="A41" s="38"/>
      <c r="B41" s="39"/>
      <c r="C41" s="38"/>
      <c r="D41" s="38"/>
      <c r="Q41" s="2"/>
    </row>
    <row r="42" spans="1:17">
      <c r="A42" s="38"/>
      <c r="B42" s="39"/>
      <c r="C42" s="38"/>
      <c r="D42" s="38"/>
      <c r="Q42" s="2"/>
    </row>
    <row r="43" spans="1:17">
      <c r="A43" s="38"/>
      <c r="B43" s="39"/>
      <c r="C43" s="38"/>
      <c r="D43" s="38"/>
      <c r="Q43" s="2"/>
    </row>
    <row r="44" spans="1:17">
      <c r="A44" s="38"/>
      <c r="B44" s="39"/>
      <c r="C44" s="38"/>
      <c r="D44" s="38"/>
      <c r="Q44" s="2"/>
    </row>
    <row r="45" spans="1:17">
      <c r="A45" s="38"/>
      <c r="B45" s="39"/>
      <c r="C45" s="38"/>
      <c r="D45" s="38"/>
      <c r="Q45" s="2"/>
    </row>
    <row r="46" spans="1:17">
      <c r="A46" s="38"/>
      <c r="B46" s="39"/>
      <c r="C46" s="38"/>
      <c r="D46" s="38"/>
      <c r="Q46" s="2"/>
    </row>
    <row r="47" spans="1:17">
      <c r="A47" s="38"/>
      <c r="B47" s="39"/>
      <c r="C47" s="38"/>
      <c r="D47" s="38"/>
      <c r="Q47" s="2"/>
    </row>
    <row r="48" spans="1:17">
      <c r="A48" s="38"/>
      <c r="B48" s="39"/>
      <c r="C48" s="38"/>
      <c r="D48" s="38"/>
      <c r="Q48" s="2"/>
    </row>
    <row r="49" spans="1:17">
      <c r="A49" s="38"/>
      <c r="B49" s="39"/>
      <c r="C49" s="38"/>
      <c r="D49" s="38"/>
      <c r="Q49" s="2"/>
    </row>
    <row r="50" spans="1:17">
      <c r="A50" s="40"/>
      <c r="B50" s="41"/>
      <c r="C50" s="42"/>
      <c r="D50" s="40"/>
      <c r="Q50" s="2"/>
    </row>
    <row r="51" spans="1:17">
      <c r="C51" s="9"/>
      <c r="D51" s="9"/>
    </row>
    <row r="52" spans="1:17">
      <c r="C52" s="9"/>
      <c r="D52" s="9"/>
    </row>
    <row r="53" spans="1:17">
      <c r="C53" s="9"/>
      <c r="D53" s="9"/>
    </row>
    <row r="54" spans="1:17">
      <c r="C54" s="9"/>
      <c r="D54" s="9"/>
    </row>
    <row r="55" spans="1:17">
      <c r="C55" s="9"/>
      <c r="D55" s="9"/>
    </row>
    <row r="56" spans="1:17">
      <c r="C56" s="9"/>
      <c r="D56" s="9"/>
    </row>
    <row r="57" spans="1:17">
      <c r="C57" s="9"/>
      <c r="D57" s="9"/>
    </row>
    <row r="58" spans="1:17">
      <c r="C58" s="9"/>
      <c r="D58" s="9"/>
    </row>
    <row r="59" spans="1:17">
      <c r="C59" s="9"/>
      <c r="D59" s="9"/>
    </row>
    <row r="60" spans="1:17">
      <c r="C60" s="9"/>
      <c r="D60" s="9"/>
    </row>
    <row r="61" spans="1:17">
      <c r="C61" s="9"/>
      <c r="D61" s="9"/>
    </row>
    <row r="62" spans="1:17">
      <c r="C62" s="9"/>
      <c r="D62" s="9"/>
    </row>
    <row r="63" spans="1:17">
      <c r="C63" s="9"/>
      <c r="D63" s="9"/>
    </row>
    <row r="64" spans="1:17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7" type="noConversion"/>
  <hyperlinks>
    <hyperlink ref="R29" r:id="rId1" display="http://simbad.u-strasbg.fr/cgi-bin/cdsbib4?2005OEJV....3....1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2024-01-11T06:31:05Z</dcterms:modified>
</cp:coreProperties>
</file>